
<file path=[Content_Types].xml><?xml version="1.0" encoding="utf-8"?>
<Types xmlns="http://schemas.openxmlformats.org/package/2006/content-types">
  <Default Extension="bin" ContentType="application/vnd.openxmlformats-officedocument.spreadsheetml.printerSettings"/>
  <Default Extension="tmp" ContentType="image/png"/>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926"/>
  </bookViews>
  <sheets>
    <sheet name="Index " sheetId="17" r:id="rId1"/>
    <sheet name="Committees" sheetId="16" r:id="rId2"/>
    <sheet name="Appendix A" sheetId="1" r:id="rId3"/>
    <sheet name="Appendix B" sheetId="2" r:id="rId4"/>
    <sheet name="Appendix C" sheetId="3" r:id="rId5"/>
    <sheet name="Appendix D" sheetId="4" r:id="rId6"/>
    <sheet name="Appendix D1" sheetId="6" r:id="rId7"/>
    <sheet name="Appendix E" sheetId="5" r:id="rId8"/>
    <sheet name="Appendix F" sheetId="7" r:id="rId9"/>
    <sheet name="Appendix G" sheetId="14" r:id="rId10"/>
    <sheet name="Appendix H" sheetId="19" r:id="rId11"/>
    <sheet name="Appendix I" sheetId="10" r:id="rId12"/>
    <sheet name="Appendix J" sheetId="13" r:id="rId13"/>
    <sheet name="Appendix K" sheetId="18" r:id="rId14"/>
    <sheet name="Appendix L" sheetId="20" r:id="rId15"/>
  </sheets>
  <definedNames>
    <definedName name="_Toc491684752" localSheetId="0">'Index '!$B$4</definedName>
  </definedNames>
  <calcPr calcId="162913"/>
</workbook>
</file>

<file path=xl/calcChain.xml><?xml version="1.0" encoding="utf-8"?>
<calcChain xmlns="http://schemas.openxmlformats.org/spreadsheetml/2006/main">
  <c r="F9" i="18" l="1"/>
  <c r="L90" i="19" l="1"/>
  <c r="N90" i="19" s="1"/>
  <c r="M90" i="19" s="1"/>
  <c r="L91" i="19"/>
  <c r="N91" i="19" s="1"/>
  <c r="M91" i="19" s="1"/>
  <c r="L92" i="19"/>
  <c r="N92" i="19" s="1"/>
  <c r="M92" i="19" s="1"/>
  <c r="L93" i="19"/>
  <c r="N93" i="19" s="1"/>
  <c r="M93" i="19" s="1"/>
  <c r="L94" i="19"/>
  <c r="N94" i="19" s="1"/>
  <c r="M94" i="19" s="1"/>
  <c r="L95" i="19"/>
  <c r="N95" i="19" s="1"/>
  <c r="M95" i="19" s="1"/>
  <c r="L96" i="19"/>
  <c r="N96" i="19" s="1"/>
  <c r="M96" i="19" s="1"/>
  <c r="L97" i="19"/>
  <c r="N97" i="19" s="1"/>
  <c r="M97" i="19" s="1"/>
  <c r="L98" i="19"/>
  <c r="N98" i="19" s="1"/>
  <c r="M98" i="19" s="1"/>
  <c r="L99" i="19"/>
  <c r="N99" i="19" s="1"/>
  <c r="M99" i="19" s="1"/>
  <c r="L100" i="19"/>
  <c r="N100" i="19" s="1"/>
  <c r="M100" i="19" s="1"/>
  <c r="L101" i="19"/>
  <c r="N101" i="19" s="1"/>
  <c r="M101" i="19" s="1"/>
  <c r="L102" i="19"/>
  <c r="N102" i="19" s="1"/>
  <c r="M102" i="19" s="1"/>
  <c r="L103" i="19"/>
  <c r="N103" i="19" s="1"/>
  <c r="M103" i="19" s="1"/>
  <c r="L104" i="19"/>
  <c r="N104" i="19" s="1"/>
  <c r="M104" i="19" s="1"/>
  <c r="L105" i="19"/>
  <c r="N105" i="19" s="1"/>
  <c r="M105" i="19" s="1"/>
  <c r="L106" i="19"/>
  <c r="N106" i="19" s="1"/>
  <c r="M106" i="19" s="1"/>
  <c r="L107" i="19"/>
  <c r="N107" i="19" s="1"/>
  <c r="M107" i="19" s="1"/>
  <c r="L108" i="19"/>
  <c r="N108" i="19" s="1"/>
  <c r="M108" i="19" s="1"/>
  <c r="L109" i="19"/>
  <c r="L89" i="19"/>
  <c r="N89" i="19" s="1"/>
  <c r="G90" i="19"/>
  <c r="I90" i="19" s="1"/>
  <c r="H90" i="19" s="1"/>
  <c r="G91" i="19"/>
  <c r="I91" i="19" s="1"/>
  <c r="H91" i="19" s="1"/>
  <c r="G92" i="19"/>
  <c r="I92" i="19" s="1"/>
  <c r="H92" i="19" s="1"/>
  <c r="G93" i="19"/>
  <c r="I93" i="19" s="1"/>
  <c r="H93" i="19" s="1"/>
  <c r="G94" i="19"/>
  <c r="I94" i="19" s="1"/>
  <c r="H94" i="19" s="1"/>
  <c r="G95" i="19"/>
  <c r="I95" i="19" s="1"/>
  <c r="H95" i="19" s="1"/>
  <c r="G96" i="19"/>
  <c r="I96" i="19" s="1"/>
  <c r="H96" i="19" s="1"/>
  <c r="G97" i="19"/>
  <c r="I97" i="19" s="1"/>
  <c r="H97" i="19" s="1"/>
  <c r="G98" i="19"/>
  <c r="I98" i="19" s="1"/>
  <c r="H98" i="19" s="1"/>
  <c r="G99" i="19"/>
  <c r="I99" i="19" s="1"/>
  <c r="H99" i="19" s="1"/>
  <c r="G100" i="19"/>
  <c r="I100" i="19" s="1"/>
  <c r="H100" i="19" s="1"/>
  <c r="G101" i="19"/>
  <c r="I101" i="19" s="1"/>
  <c r="H101" i="19" s="1"/>
  <c r="G102" i="19"/>
  <c r="I102" i="19" s="1"/>
  <c r="H102" i="19" s="1"/>
  <c r="G103" i="19"/>
  <c r="I103" i="19" s="1"/>
  <c r="H103" i="19" s="1"/>
  <c r="G104" i="19"/>
  <c r="I104" i="19" s="1"/>
  <c r="H104" i="19" s="1"/>
  <c r="G105" i="19"/>
  <c r="I105" i="19" s="1"/>
  <c r="H105" i="19" s="1"/>
  <c r="G106" i="19"/>
  <c r="I106" i="19" s="1"/>
  <c r="H106" i="19" s="1"/>
  <c r="G107" i="19"/>
  <c r="I107" i="19" s="1"/>
  <c r="H107" i="19" s="1"/>
  <c r="G108" i="19"/>
  <c r="I108" i="19" s="1"/>
  <c r="H108" i="19" s="1"/>
  <c r="G89" i="19"/>
  <c r="I89" i="19" s="1"/>
  <c r="L70" i="19"/>
  <c r="N70" i="19" s="1"/>
  <c r="M70" i="19" s="1"/>
  <c r="L71" i="19"/>
  <c r="N71" i="19" s="1"/>
  <c r="M71" i="19" s="1"/>
  <c r="L72" i="19"/>
  <c r="N72" i="19" s="1"/>
  <c r="M72" i="19" s="1"/>
  <c r="L73" i="19"/>
  <c r="N73" i="19" s="1"/>
  <c r="M73" i="19" s="1"/>
  <c r="L74" i="19"/>
  <c r="N74" i="19" s="1"/>
  <c r="M74" i="19" s="1"/>
  <c r="L75" i="19"/>
  <c r="N75" i="19" s="1"/>
  <c r="M75" i="19" s="1"/>
  <c r="L76" i="19"/>
  <c r="N76" i="19" s="1"/>
  <c r="M76" i="19" s="1"/>
  <c r="L77" i="19"/>
  <c r="N77" i="19" s="1"/>
  <c r="M77" i="19" s="1"/>
  <c r="L78" i="19"/>
  <c r="N78" i="19" s="1"/>
  <c r="M78" i="19" s="1"/>
  <c r="L79" i="19"/>
  <c r="N79" i="19" s="1"/>
  <c r="M79" i="19" s="1"/>
  <c r="L80" i="19"/>
  <c r="N80" i="19" s="1"/>
  <c r="M80" i="19" s="1"/>
  <c r="L81" i="19"/>
  <c r="N81" i="19" s="1"/>
  <c r="M81" i="19" s="1"/>
  <c r="L69" i="19"/>
  <c r="N69" i="19" s="1"/>
  <c r="M69" i="19" s="1"/>
  <c r="G70" i="19"/>
  <c r="I70" i="19" s="1"/>
  <c r="H70" i="19" s="1"/>
  <c r="G71" i="19"/>
  <c r="I71" i="19" s="1"/>
  <c r="H71" i="19" s="1"/>
  <c r="G72" i="19"/>
  <c r="I72" i="19" s="1"/>
  <c r="H72" i="19" s="1"/>
  <c r="G73" i="19"/>
  <c r="I73" i="19" s="1"/>
  <c r="H73" i="19" s="1"/>
  <c r="G74" i="19"/>
  <c r="I74" i="19" s="1"/>
  <c r="H74" i="19" s="1"/>
  <c r="G75" i="19"/>
  <c r="I75" i="19" s="1"/>
  <c r="H75" i="19" s="1"/>
  <c r="G76" i="19"/>
  <c r="I76" i="19" s="1"/>
  <c r="H76" i="19" s="1"/>
  <c r="G77" i="19"/>
  <c r="I77" i="19" s="1"/>
  <c r="H77" i="19" s="1"/>
  <c r="G78" i="19"/>
  <c r="I78" i="19" s="1"/>
  <c r="H78" i="19" s="1"/>
  <c r="G79" i="19"/>
  <c r="I79" i="19" s="1"/>
  <c r="H79" i="19" s="1"/>
  <c r="G80" i="19"/>
  <c r="I80" i="19" s="1"/>
  <c r="H80" i="19" s="1"/>
  <c r="G81" i="19"/>
  <c r="I81" i="19" s="1"/>
  <c r="H81" i="19" s="1"/>
  <c r="G69" i="19"/>
  <c r="I69" i="19" s="1"/>
  <c r="L61" i="19"/>
  <c r="N61" i="19" s="1"/>
  <c r="M61" i="19" s="1"/>
  <c r="L60" i="19"/>
  <c r="N60" i="19" s="1"/>
  <c r="M60" i="19" s="1"/>
  <c r="L59" i="19"/>
  <c r="N59" i="19" s="1"/>
  <c r="M59" i="19" s="1"/>
  <c r="L58" i="19"/>
  <c r="N58" i="19" s="1"/>
  <c r="M58" i="19" s="1"/>
  <c r="L57" i="19"/>
  <c r="N57" i="19" s="1"/>
  <c r="M57" i="19" s="1"/>
  <c r="L56" i="19"/>
  <c r="N56" i="19" s="1"/>
  <c r="M56" i="19" s="1"/>
  <c r="L55" i="19"/>
  <c r="N55" i="19" s="1"/>
  <c r="M55" i="19" s="1"/>
  <c r="L54" i="19"/>
  <c r="N54" i="19" s="1"/>
  <c r="M54" i="19" s="1"/>
  <c r="L53" i="19"/>
  <c r="N53" i="19" s="1"/>
  <c r="M53" i="19" s="1"/>
  <c r="L52" i="19"/>
  <c r="N52" i="19" s="1"/>
  <c r="M52" i="19" s="1"/>
  <c r="G53" i="19"/>
  <c r="I53" i="19" s="1"/>
  <c r="G54" i="19"/>
  <c r="I54" i="19" s="1"/>
  <c r="H54" i="19" s="1"/>
  <c r="G55" i="19"/>
  <c r="I55" i="19" s="1"/>
  <c r="H55" i="19" s="1"/>
  <c r="G56" i="19"/>
  <c r="I56" i="19" s="1"/>
  <c r="H56" i="19" s="1"/>
  <c r="G57" i="19"/>
  <c r="I57" i="19" s="1"/>
  <c r="H57" i="19" s="1"/>
  <c r="G58" i="19"/>
  <c r="I58" i="19" s="1"/>
  <c r="H58" i="19" s="1"/>
  <c r="G59" i="19"/>
  <c r="I59" i="19" s="1"/>
  <c r="H59" i="19" s="1"/>
  <c r="G60" i="19"/>
  <c r="I60" i="19" s="1"/>
  <c r="H60" i="19" s="1"/>
  <c r="G61" i="19"/>
  <c r="I61" i="19" s="1"/>
  <c r="H61" i="19" s="1"/>
  <c r="G52" i="19"/>
  <c r="I52" i="19" s="1"/>
  <c r="L10" i="19"/>
  <c r="N10" i="19" s="1"/>
  <c r="L11" i="19"/>
  <c r="N11" i="19" s="1"/>
  <c r="L12" i="19"/>
  <c r="N12" i="19" s="1"/>
  <c r="L13" i="19"/>
  <c r="N13" i="19" s="1"/>
  <c r="L14" i="19"/>
  <c r="N14" i="19" s="1"/>
  <c r="L15" i="19"/>
  <c r="N15" i="19" s="1"/>
  <c r="L16" i="19"/>
  <c r="N16" i="19" s="1"/>
  <c r="L17" i="19"/>
  <c r="N17" i="19" s="1"/>
  <c r="L18" i="19"/>
  <c r="N18" i="19" s="1"/>
  <c r="L19" i="19"/>
  <c r="N19" i="19" s="1"/>
  <c r="L20" i="19"/>
  <c r="N20" i="19" s="1"/>
  <c r="L21" i="19"/>
  <c r="N21" i="19" s="1"/>
  <c r="L22" i="19"/>
  <c r="N22" i="19" s="1"/>
  <c r="L23" i="19"/>
  <c r="N23" i="19" s="1"/>
  <c r="L24" i="19"/>
  <c r="N24" i="19" s="1"/>
  <c r="L25" i="19"/>
  <c r="N25" i="19" s="1"/>
  <c r="L26" i="19"/>
  <c r="N26" i="19" s="1"/>
  <c r="L27" i="19"/>
  <c r="N27" i="19" s="1"/>
  <c r="L28" i="19"/>
  <c r="N28" i="19" s="1"/>
  <c r="L29" i="19"/>
  <c r="N29" i="19" s="1"/>
  <c r="L30" i="19"/>
  <c r="N30" i="19" s="1"/>
  <c r="L31" i="19"/>
  <c r="N31" i="19" s="1"/>
  <c r="L32" i="19"/>
  <c r="N32" i="19" s="1"/>
  <c r="L33" i="19"/>
  <c r="N33" i="19" s="1"/>
  <c r="L34" i="19"/>
  <c r="N34" i="19" s="1"/>
  <c r="L35" i="19"/>
  <c r="N35" i="19" s="1"/>
  <c r="L36" i="19"/>
  <c r="N36" i="19" s="1"/>
  <c r="L37" i="19"/>
  <c r="N37" i="19" s="1"/>
  <c r="L38" i="19"/>
  <c r="N38" i="19" s="1"/>
  <c r="L39" i="19"/>
  <c r="N39" i="19" s="1"/>
  <c r="L40" i="19"/>
  <c r="N40" i="19" s="1"/>
  <c r="L41" i="19"/>
  <c r="N41" i="19" s="1"/>
  <c r="L42" i="19"/>
  <c r="N42" i="19" s="1"/>
  <c r="L43" i="19"/>
  <c r="N43" i="19" s="1"/>
  <c r="L44" i="19"/>
  <c r="N44" i="19" s="1"/>
  <c r="L9" i="19"/>
  <c r="N9" i="19" s="1"/>
  <c r="H53" i="19" l="1"/>
  <c r="I62" i="19"/>
  <c r="H69" i="19"/>
  <c r="I82" i="19"/>
  <c r="N45" i="19"/>
  <c r="I109" i="19"/>
  <c r="H89" i="19"/>
  <c r="H109" i="19" s="1"/>
  <c r="N109" i="19"/>
  <c r="M89" i="19"/>
  <c r="G10" i="19" l="1"/>
  <c r="I10" i="19" s="1"/>
  <c r="H10" i="19" s="1"/>
  <c r="G11" i="19"/>
  <c r="G12" i="19"/>
  <c r="I12" i="19" s="1"/>
  <c r="H12" i="19" s="1"/>
  <c r="G13" i="19"/>
  <c r="I13" i="19" s="1"/>
  <c r="H13" i="19" s="1"/>
  <c r="G14" i="19"/>
  <c r="I14" i="19" s="1"/>
  <c r="H14" i="19" s="1"/>
  <c r="G15" i="19"/>
  <c r="I15" i="19" s="1"/>
  <c r="H15" i="19" s="1"/>
  <c r="G16" i="19"/>
  <c r="I16" i="19" s="1"/>
  <c r="H16" i="19" s="1"/>
  <c r="G17" i="19"/>
  <c r="I17" i="19" s="1"/>
  <c r="H17" i="19" s="1"/>
  <c r="G18" i="19"/>
  <c r="I18" i="19" s="1"/>
  <c r="H18" i="19" s="1"/>
  <c r="G19" i="19"/>
  <c r="G20" i="19"/>
  <c r="I20" i="19" s="1"/>
  <c r="H20" i="19" s="1"/>
  <c r="G21" i="19"/>
  <c r="I21" i="19" s="1"/>
  <c r="H21" i="19" s="1"/>
  <c r="G22" i="19"/>
  <c r="I22" i="19" s="1"/>
  <c r="H22" i="19" s="1"/>
  <c r="G23" i="19"/>
  <c r="I23" i="19" s="1"/>
  <c r="H23" i="19" s="1"/>
  <c r="G24" i="19"/>
  <c r="I24" i="19" s="1"/>
  <c r="H24" i="19" s="1"/>
  <c r="G25" i="19"/>
  <c r="I25" i="19" s="1"/>
  <c r="H25" i="19" s="1"/>
  <c r="G26" i="19"/>
  <c r="I26" i="19" s="1"/>
  <c r="H26" i="19" s="1"/>
  <c r="G27" i="19"/>
  <c r="G28" i="19"/>
  <c r="I28" i="19" s="1"/>
  <c r="H28" i="19" s="1"/>
  <c r="G29" i="19"/>
  <c r="I29" i="19" s="1"/>
  <c r="H29" i="19" s="1"/>
  <c r="G30" i="19"/>
  <c r="I30" i="19" s="1"/>
  <c r="H30" i="19" s="1"/>
  <c r="G31" i="19"/>
  <c r="I31" i="19" s="1"/>
  <c r="H31" i="19" s="1"/>
  <c r="G32" i="19"/>
  <c r="I32" i="19" s="1"/>
  <c r="H32" i="19" s="1"/>
  <c r="G33" i="19"/>
  <c r="I33" i="19" s="1"/>
  <c r="H33" i="19" s="1"/>
  <c r="G34" i="19"/>
  <c r="I34" i="19" s="1"/>
  <c r="H34" i="19" s="1"/>
  <c r="G35" i="19"/>
  <c r="G36" i="19"/>
  <c r="I36" i="19" s="1"/>
  <c r="H36" i="19" s="1"/>
  <c r="G37" i="19"/>
  <c r="I37" i="19" s="1"/>
  <c r="H37" i="19" s="1"/>
  <c r="G38" i="19"/>
  <c r="I38" i="19" s="1"/>
  <c r="H38" i="19" s="1"/>
  <c r="G39" i="19"/>
  <c r="I39" i="19" s="1"/>
  <c r="H39" i="19" s="1"/>
  <c r="G40" i="19"/>
  <c r="I40" i="19" s="1"/>
  <c r="H40" i="19" s="1"/>
  <c r="G41" i="19"/>
  <c r="I41" i="19" s="1"/>
  <c r="H41" i="19" s="1"/>
  <c r="G42" i="19"/>
  <c r="I42" i="19" s="1"/>
  <c r="H42" i="19" s="1"/>
  <c r="G43" i="19"/>
  <c r="G44" i="19"/>
  <c r="G9" i="19"/>
  <c r="I9" i="19" s="1"/>
  <c r="H9" i="19" s="1"/>
  <c r="I11" i="19"/>
  <c r="H11" i="19" s="1"/>
  <c r="I19" i="19"/>
  <c r="H19" i="19" s="1"/>
  <c r="I27" i="19"/>
  <c r="H27" i="19" s="1"/>
  <c r="I35" i="19"/>
  <c r="H35" i="19" s="1"/>
  <c r="I43" i="19"/>
  <c r="H43" i="19" s="1"/>
  <c r="I44" i="19"/>
  <c r="H44" i="19" s="1"/>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109" i="19"/>
  <c r="C109" i="19"/>
  <c r="N82" i="19"/>
  <c r="M82" i="19"/>
  <c r="H82" i="19"/>
  <c r="C82" i="19"/>
  <c r="N62" i="19"/>
  <c r="M62" i="19"/>
  <c r="H62" i="19"/>
  <c r="C62" i="19"/>
  <c r="C45" i="19"/>
  <c r="H21" i="14"/>
  <c r="H22" i="14"/>
  <c r="H23" i="14"/>
  <c r="H24" i="14"/>
  <c r="H25" i="14"/>
  <c r="H26" i="14"/>
  <c r="H27" i="14"/>
  <c r="H28" i="14"/>
  <c r="H29" i="14"/>
  <c r="H30" i="14"/>
  <c r="H31" i="14"/>
  <c r="H32" i="14"/>
  <c r="H33" i="14"/>
  <c r="H34" i="14"/>
  <c r="H35" i="14"/>
  <c r="H20" i="14"/>
  <c r="H17" i="14"/>
  <c r="H18" i="14" s="1"/>
  <c r="H14" i="14"/>
  <c r="H13" i="14"/>
  <c r="H10" i="14"/>
  <c r="H9" i="14"/>
  <c r="L21" i="14"/>
  <c r="L22" i="14"/>
  <c r="L23" i="14"/>
  <c r="L24" i="14"/>
  <c r="L25" i="14"/>
  <c r="L26" i="14"/>
  <c r="L27" i="14"/>
  <c r="L28" i="14"/>
  <c r="L29" i="14"/>
  <c r="L30" i="14"/>
  <c r="L31" i="14"/>
  <c r="L32" i="14"/>
  <c r="L33" i="14"/>
  <c r="L34" i="14"/>
  <c r="L35" i="14"/>
  <c r="L20" i="14"/>
  <c r="L17" i="14"/>
  <c r="L14" i="14"/>
  <c r="L13" i="14"/>
  <c r="L10" i="14"/>
  <c r="L9" i="14"/>
  <c r="M18" i="14"/>
  <c r="M15" i="14"/>
  <c r="M11" i="14"/>
  <c r="M10" i="14"/>
  <c r="M13" i="14"/>
  <c r="M14" i="14"/>
  <c r="M17" i="14"/>
  <c r="M20" i="14"/>
  <c r="M21" i="14"/>
  <c r="M22" i="14"/>
  <c r="M23" i="14"/>
  <c r="M24" i="14"/>
  <c r="M25" i="14"/>
  <c r="M26" i="14"/>
  <c r="M27" i="14"/>
  <c r="M28" i="14"/>
  <c r="M29" i="14"/>
  <c r="M30" i="14"/>
  <c r="M31" i="14"/>
  <c r="M32" i="14"/>
  <c r="M33" i="14"/>
  <c r="M34" i="14"/>
  <c r="M35" i="14"/>
  <c r="M36" i="14"/>
  <c r="M37" i="14" s="1"/>
  <c r="M9" i="14"/>
  <c r="L18" i="14"/>
  <c r="I18" i="14"/>
  <c r="I15" i="14"/>
  <c r="I11" i="14"/>
  <c r="D11" i="14"/>
  <c r="D15" i="14"/>
  <c r="D18" i="14"/>
  <c r="D37" i="14"/>
  <c r="I13" i="14"/>
  <c r="I14" i="14"/>
  <c r="I17" i="14"/>
  <c r="I20" i="14"/>
  <c r="I21" i="14"/>
  <c r="I22" i="14"/>
  <c r="I23" i="14"/>
  <c r="I24" i="14"/>
  <c r="I25" i="14"/>
  <c r="I26" i="14"/>
  <c r="I27" i="14"/>
  <c r="I28" i="14"/>
  <c r="I29" i="14"/>
  <c r="I30" i="14"/>
  <c r="I31" i="14"/>
  <c r="I32" i="14"/>
  <c r="I33" i="14"/>
  <c r="I34" i="14"/>
  <c r="I35" i="14"/>
  <c r="I36" i="14"/>
  <c r="H36" i="14" s="1"/>
  <c r="I10" i="14"/>
  <c r="I9" i="14"/>
  <c r="I45" i="19" l="1"/>
  <c r="H45" i="19"/>
  <c r="M9" i="19"/>
  <c r="M45" i="19" s="1"/>
  <c r="L36" i="14"/>
  <c r="I37" i="14"/>
  <c r="H37" i="14"/>
  <c r="H15" i="14"/>
  <c r="H11" i="14"/>
  <c r="L37" i="14"/>
  <c r="L15" i="14"/>
  <c r="L11" i="14"/>
  <c r="H17" i="10" l="1"/>
  <c r="H18" i="10"/>
  <c r="H19" i="10"/>
  <c r="H20" i="10"/>
  <c r="H21" i="10"/>
  <c r="H22" i="10"/>
  <c r="H23" i="10"/>
  <c r="H16" i="10"/>
  <c r="E46" i="13"/>
  <c r="D46" i="13"/>
  <c r="C46" i="13"/>
  <c r="B46" i="13"/>
  <c r="E45" i="13"/>
  <c r="G45" i="13" s="1"/>
  <c r="H45" i="13" s="1"/>
  <c r="G44" i="13"/>
  <c r="H44" i="13" s="1"/>
  <c r="E44" i="13"/>
  <c r="E43" i="13"/>
  <c r="G43" i="13" s="1"/>
  <c r="H43" i="13" s="1"/>
  <c r="D41" i="13"/>
  <c r="C41" i="13"/>
  <c r="B41" i="13"/>
  <c r="E41" i="13" s="1"/>
  <c r="E40" i="13"/>
  <c r="G40" i="13" s="1"/>
  <c r="H40" i="13" s="1"/>
  <c r="G39" i="13"/>
  <c r="E39" i="13"/>
  <c r="E38" i="13"/>
  <c r="G38" i="13" s="1"/>
  <c r="H38" i="13" s="1"/>
  <c r="I38" i="13" s="1"/>
  <c r="J38" i="13" s="1"/>
  <c r="K38" i="13" s="1"/>
  <c r="E36" i="13"/>
  <c r="D36" i="13"/>
  <c r="C36" i="13"/>
  <c r="B36" i="13"/>
  <c r="G35" i="13"/>
  <c r="H35" i="13" s="1"/>
  <c r="AF35" i="13" s="1"/>
  <c r="E34" i="13"/>
  <c r="G34" i="13" s="1"/>
  <c r="H34" i="13" s="1"/>
  <c r="G33" i="13"/>
  <c r="H33" i="13" s="1"/>
  <c r="I33" i="13" s="1"/>
  <c r="E33" i="13"/>
  <c r="D31" i="13"/>
  <c r="C31" i="13"/>
  <c r="B31" i="13"/>
  <c r="G30" i="13"/>
  <c r="H30" i="13" s="1"/>
  <c r="I30" i="13" s="1"/>
  <c r="J30" i="13" s="1"/>
  <c r="K30" i="13" s="1"/>
  <c r="L30" i="13" s="1"/>
  <c r="M30" i="13" s="1"/>
  <c r="N30" i="13" s="1"/>
  <c r="O30" i="13" s="1"/>
  <c r="P30" i="13" s="1"/>
  <c r="Q30" i="13" s="1"/>
  <c r="R30" i="13" s="1"/>
  <c r="S30" i="13" s="1"/>
  <c r="T30" i="13" s="1"/>
  <c r="U30" i="13" s="1"/>
  <c r="V30" i="13" s="1"/>
  <c r="W30" i="13" s="1"/>
  <c r="X30" i="13" s="1"/>
  <c r="Y30" i="13" s="1"/>
  <c r="Z30" i="13" s="1"/>
  <c r="AA30" i="13" s="1"/>
  <c r="AB30" i="13" s="1"/>
  <c r="AC30" i="13" s="1"/>
  <c r="AD30" i="13" s="1"/>
  <c r="AE30" i="13" s="1"/>
  <c r="E30" i="13"/>
  <c r="E29" i="13"/>
  <c r="G29" i="13" s="1"/>
  <c r="H29" i="13" s="1"/>
  <c r="G28" i="13"/>
  <c r="E28" i="13"/>
  <c r="D26" i="13"/>
  <c r="C26" i="13"/>
  <c r="B26" i="13"/>
  <c r="E25" i="13"/>
  <c r="G25" i="13" s="1"/>
  <c r="H25" i="13" s="1"/>
  <c r="I25" i="13" s="1"/>
  <c r="J25" i="13" s="1"/>
  <c r="K25" i="13" s="1"/>
  <c r="L25" i="13" s="1"/>
  <c r="M25" i="13" s="1"/>
  <c r="N25" i="13" s="1"/>
  <c r="O25" i="13" s="1"/>
  <c r="P25" i="13" s="1"/>
  <c r="Q25" i="13" s="1"/>
  <c r="R25" i="13" s="1"/>
  <c r="S25" i="13" s="1"/>
  <c r="T25" i="13" s="1"/>
  <c r="U25" i="13" s="1"/>
  <c r="V25" i="13" s="1"/>
  <c r="W25" i="13" s="1"/>
  <c r="X25" i="13" s="1"/>
  <c r="Y25" i="13" s="1"/>
  <c r="Z25" i="13" s="1"/>
  <c r="AA25" i="13" s="1"/>
  <c r="AB25" i="13" s="1"/>
  <c r="AC25" i="13" s="1"/>
  <c r="AD25" i="13" s="1"/>
  <c r="AE25" i="13" s="1"/>
  <c r="E24" i="13"/>
  <c r="G24" i="13" s="1"/>
  <c r="H24" i="13" s="1"/>
  <c r="E23" i="13"/>
  <c r="G23" i="13" s="1"/>
  <c r="D21" i="13"/>
  <c r="C21" i="13"/>
  <c r="B21" i="13"/>
  <c r="E21" i="13" s="1"/>
  <c r="G20" i="13"/>
  <c r="H20" i="13" s="1"/>
  <c r="I20" i="13" s="1"/>
  <c r="E20" i="13"/>
  <c r="E19" i="13"/>
  <c r="G19" i="13" s="1"/>
  <c r="H19" i="13" s="1"/>
  <c r="E18" i="13"/>
  <c r="G18" i="13" s="1"/>
  <c r="D16" i="13"/>
  <c r="C16" i="13"/>
  <c r="B16" i="13"/>
  <c r="E16" i="13" s="1"/>
  <c r="G15" i="13"/>
  <c r="H15" i="13" s="1"/>
  <c r="E14" i="13"/>
  <c r="G14" i="13" s="1"/>
  <c r="H14" i="13" s="1"/>
  <c r="E13" i="13"/>
  <c r="G13" i="13" s="1"/>
  <c r="D11" i="13"/>
  <c r="C11" i="13"/>
  <c r="B11" i="13"/>
  <c r="E11" i="13" s="1"/>
  <c r="E10" i="13"/>
  <c r="G10" i="13" s="1"/>
  <c r="E9" i="13"/>
  <c r="G9" i="13" s="1"/>
  <c r="E8" i="13"/>
  <c r="G8" i="13" s="1"/>
  <c r="H24" i="10" l="1"/>
  <c r="H26" i="10" s="1"/>
  <c r="I44" i="13"/>
  <c r="J44" i="13" s="1"/>
  <c r="K44" i="13" s="1"/>
  <c r="L44" i="13" s="1"/>
  <c r="M44" i="13" s="1"/>
  <c r="N44" i="13" s="1"/>
  <c r="O44" i="13" s="1"/>
  <c r="P44" i="13" s="1"/>
  <c r="Q44" i="13" s="1"/>
  <c r="R44" i="13" s="1"/>
  <c r="S44" i="13" s="1"/>
  <c r="T44" i="13" s="1"/>
  <c r="U44" i="13" s="1"/>
  <c r="V44" i="13" s="1"/>
  <c r="W44" i="13" s="1"/>
  <c r="X44" i="13" s="1"/>
  <c r="Y44" i="13" s="1"/>
  <c r="Z44" i="13" s="1"/>
  <c r="AA44" i="13" s="1"/>
  <c r="AB44" i="13" s="1"/>
  <c r="AC44" i="13" s="1"/>
  <c r="AD44" i="13" s="1"/>
  <c r="AE44" i="13" s="1"/>
  <c r="G41" i="13"/>
  <c r="G31" i="13"/>
  <c r="H28" i="13"/>
  <c r="H31" i="13" s="1"/>
  <c r="H46" i="13"/>
  <c r="AF10" i="13"/>
  <c r="J20" i="13"/>
  <c r="K20" i="13" s="1"/>
  <c r="L20" i="13" s="1"/>
  <c r="M20" i="13" s="1"/>
  <c r="N20" i="13" s="1"/>
  <c r="O20" i="13" s="1"/>
  <c r="P20" i="13" s="1"/>
  <c r="Q20" i="13" s="1"/>
  <c r="R20" i="13" s="1"/>
  <c r="S20" i="13" s="1"/>
  <c r="T20" i="13" s="1"/>
  <c r="U20" i="13" s="1"/>
  <c r="V20" i="13" s="1"/>
  <c r="W20" i="13" s="1"/>
  <c r="X20" i="13" s="1"/>
  <c r="Y20" i="13" s="1"/>
  <c r="Z20" i="13" s="1"/>
  <c r="AA20" i="13" s="1"/>
  <c r="AB20" i="13" s="1"/>
  <c r="AC20" i="13" s="1"/>
  <c r="AD20" i="13" s="1"/>
  <c r="AE20" i="13" s="1"/>
  <c r="I14" i="13"/>
  <c r="J14" i="13" s="1"/>
  <c r="K14" i="13" s="1"/>
  <c r="L14" i="13" s="1"/>
  <c r="M14" i="13" s="1"/>
  <c r="N14" i="13" s="1"/>
  <c r="O14" i="13" s="1"/>
  <c r="P14" i="13" s="1"/>
  <c r="Q14" i="13" s="1"/>
  <c r="R14" i="13" s="1"/>
  <c r="S14" i="13" s="1"/>
  <c r="T14" i="13" s="1"/>
  <c r="U14" i="13" s="1"/>
  <c r="V14" i="13" s="1"/>
  <c r="W14" i="13" s="1"/>
  <c r="X14" i="13" s="1"/>
  <c r="Y14" i="13" s="1"/>
  <c r="Z14" i="13" s="1"/>
  <c r="AA14" i="13" s="1"/>
  <c r="AB14" i="13" s="1"/>
  <c r="AC14" i="13" s="1"/>
  <c r="AD14" i="13" s="1"/>
  <c r="AE14" i="13" s="1"/>
  <c r="I15" i="13"/>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H9" i="13"/>
  <c r="I9" i="13" s="1"/>
  <c r="J9" i="13" s="1"/>
  <c r="K9" i="13" s="1"/>
  <c r="L9" i="13" s="1"/>
  <c r="M9" i="13" s="1"/>
  <c r="N9" i="13" s="1"/>
  <c r="O9" i="13" s="1"/>
  <c r="P9" i="13" s="1"/>
  <c r="Q9" i="13" s="1"/>
  <c r="R9" i="13" s="1"/>
  <c r="S9" i="13" s="1"/>
  <c r="T9" i="13" s="1"/>
  <c r="U9" i="13" s="1"/>
  <c r="V9" i="13" s="1"/>
  <c r="W9" i="13" s="1"/>
  <c r="X9" i="13" s="1"/>
  <c r="Y9" i="13" s="1"/>
  <c r="Z9" i="13" s="1"/>
  <c r="AA9" i="13" s="1"/>
  <c r="AB9" i="13" s="1"/>
  <c r="AC9" i="13" s="1"/>
  <c r="AD9" i="13" s="1"/>
  <c r="AE9" i="13" s="1"/>
  <c r="G21" i="13"/>
  <c r="H18" i="13"/>
  <c r="I34" i="13"/>
  <c r="J34" i="13" s="1"/>
  <c r="K34" i="13" s="1"/>
  <c r="L34" i="13" s="1"/>
  <c r="M34" i="13" s="1"/>
  <c r="N34" i="13" s="1"/>
  <c r="O34" i="13" s="1"/>
  <c r="P34" i="13" s="1"/>
  <c r="Q34" i="13" s="1"/>
  <c r="R34" i="13" s="1"/>
  <c r="S34" i="13" s="1"/>
  <c r="T34" i="13" s="1"/>
  <c r="U34" i="13" s="1"/>
  <c r="V34" i="13" s="1"/>
  <c r="W34" i="13" s="1"/>
  <c r="X34" i="13" s="1"/>
  <c r="Y34" i="13" s="1"/>
  <c r="Z34" i="13" s="1"/>
  <c r="AA34" i="13" s="1"/>
  <c r="AB34" i="13" s="1"/>
  <c r="AC34" i="13" s="1"/>
  <c r="AD34" i="13" s="1"/>
  <c r="AE34" i="13" s="1"/>
  <c r="G16" i="13"/>
  <c r="H13" i="13"/>
  <c r="G11" i="13"/>
  <c r="H8" i="13"/>
  <c r="I19" i="13"/>
  <c r="J19" i="13" s="1"/>
  <c r="K19" i="13" s="1"/>
  <c r="L19" i="13" s="1"/>
  <c r="M19" i="13" s="1"/>
  <c r="N19" i="13" s="1"/>
  <c r="O19" i="13" s="1"/>
  <c r="P19" i="13" s="1"/>
  <c r="Q19" i="13" s="1"/>
  <c r="R19" i="13" s="1"/>
  <c r="S19" i="13" s="1"/>
  <c r="T19" i="13" s="1"/>
  <c r="U19" i="13" s="1"/>
  <c r="V19" i="13" s="1"/>
  <c r="W19" i="13" s="1"/>
  <c r="X19" i="13" s="1"/>
  <c r="Y19" i="13" s="1"/>
  <c r="Z19" i="13" s="1"/>
  <c r="AA19" i="13" s="1"/>
  <c r="AB19" i="13" s="1"/>
  <c r="AC19" i="13" s="1"/>
  <c r="AD19" i="13" s="1"/>
  <c r="AE19" i="13" s="1"/>
  <c r="E26" i="13"/>
  <c r="J33" i="13"/>
  <c r="G46" i="13"/>
  <c r="G26" i="13"/>
  <c r="I24" i="13"/>
  <c r="J24" i="13" s="1"/>
  <c r="K24" i="13" s="1"/>
  <c r="L24" i="13" s="1"/>
  <c r="M24" i="13" s="1"/>
  <c r="N24" i="13" s="1"/>
  <c r="O24" i="13" s="1"/>
  <c r="P24" i="13" s="1"/>
  <c r="Q24" i="13" s="1"/>
  <c r="R24" i="13" s="1"/>
  <c r="S24" i="13" s="1"/>
  <c r="T24" i="13" s="1"/>
  <c r="U24" i="13" s="1"/>
  <c r="V24" i="13" s="1"/>
  <c r="W24" i="13" s="1"/>
  <c r="X24" i="13" s="1"/>
  <c r="Y24" i="13" s="1"/>
  <c r="Z24" i="13" s="1"/>
  <c r="AA24" i="13" s="1"/>
  <c r="AB24" i="13" s="1"/>
  <c r="AC24" i="13" s="1"/>
  <c r="AD24" i="13" s="1"/>
  <c r="AE24" i="13" s="1"/>
  <c r="I29" i="13"/>
  <c r="J29" i="13" s="1"/>
  <c r="K29" i="13" s="1"/>
  <c r="L29" i="13" s="1"/>
  <c r="M29" i="13" s="1"/>
  <c r="N29" i="13" s="1"/>
  <c r="O29" i="13" s="1"/>
  <c r="P29" i="13" s="1"/>
  <c r="Q29" i="13" s="1"/>
  <c r="R29" i="13" s="1"/>
  <c r="S29" i="13" s="1"/>
  <c r="T29" i="13" s="1"/>
  <c r="U29" i="13" s="1"/>
  <c r="V29" i="13" s="1"/>
  <c r="W29" i="13" s="1"/>
  <c r="X29" i="13" s="1"/>
  <c r="Y29" i="13" s="1"/>
  <c r="Z29" i="13" s="1"/>
  <c r="AA29" i="13" s="1"/>
  <c r="AB29" i="13" s="1"/>
  <c r="AC29" i="13" s="1"/>
  <c r="AD29" i="13" s="1"/>
  <c r="AE29" i="13" s="1"/>
  <c r="AF25" i="13"/>
  <c r="H23" i="13"/>
  <c r="AF30" i="13"/>
  <c r="E31" i="13"/>
  <c r="I40" i="13"/>
  <c r="J40" i="13" s="1"/>
  <c r="K40" i="13" s="1"/>
  <c r="L40" i="13" s="1"/>
  <c r="M40" i="13" s="1"/>
  <c r="N40" i="13" s="1"/>
  <c r="O40" i="13" s="1"/>
  <c r="P40" i="13" s="1"/>
  <c r="Q40" i="13" s="1"/>
  <c r="R40" i="13" s="1"/>
  <c r="S40" i="13" s="1"/>
  <c r="T40" i="13" s="1"/>
  <c r="U40" i="13" s="1"/>
  <c r="V40" i="13" s="1"/>
  <c r="W40" i="13" s="1"/>
  <c r="X40" i="13" s="1"/>
  <c r="Y40" i="13" s="1"/>
  <c r="Z40" i="13" s="1"/>
  <c r="AA40" i="13" s="1"/>
  <c r="AB40" i="13" s="1"/>
  <c r="AC40" i="13" s="1"/>
  <c r="AD40" i="13" s="1"/>
  <c r="AE40" i="13" s="1"/>
  <c r="I28" i="13"/>
  <c r="H39" i="13"/>
  <c r="H41" i="13" s="1"/>
  <c r="G36" i="13"/>
  <c r="L38" i="13"/>
  <c r="I43" i="13"/>
  <c r="I45" i="13"/>
  <c r="J45" i="13" s="1"/>
  <c r="K45" i="13" s="1"/>
  <c r="L45" i="13" s="1"/>
  <c r="M45" i="13" s="1"/>
  <c r="N45" i="13" s="1"/>
  <c r="O45" i="13" s="1"/>
  <c r="P45" i="13" s="1"/>
  <c r="Q45" i="13" s="1"/>
  <c r="R45" i="13" s="1"/>
  <c r="S45" i="13" s="1"/>
  <c r="T45" i="13" s="1"/>
  <c r="U45" i="13" s="1"/>
  <c r="V45" i="13" s="1"/>
  <c r="W45" i="13" s="1"/>
  <c r="X45" i="13" s="1"/>
  <c r="Y45" i="13" s="1"/>
  <c r="Z45" i="13" s="1"/>
  <c r="AA45" i="13" s="1"/>
  <c r="AB45" i="13" s="1"/>
  <c r="AC45" i="13" s="1"/>
  <c r="AD45" i="13" s="1"/>
  <c r="AE45" i="13" s="1"/>
  <c r="AF45" i="13"/>
  <c r="H10" i="13"/>
  <c r="I10" i="13" s="1"/>
  <c r="J10" i="13" s="1"/>
  <c r="K10" i="13" s="1"/>
  <c r="L10" i="13" s="1"/>
  <c r="M10" i="13" s="1"/>
  <c r="N10" i="13" s="1"/>
  <c r="O10" i="13" s="1"/>
  <c r="P10" i="13" s="1"/>
  <c r="Q10" i="13" s="1"/>
  <c r="R10" i="13" s="1"/>
  <c r="S10" i="13" s="1"/>
  <c r="T10" i="13" s="1"/>
  <c r="U10" i="13" s="1"/>
  <c r="V10" i="13" s="1"/>
  <c r="W10" i="13" s="1"/>
  <c r="X10" i="13" s="1"/>
  <c r="Y10" i="13" s="1"/>
  <c r="Z10" i="13" s="1"/>
  <c r="AA10" i="13" s="1"/>
  <c r="AB10" i="13" s="1"/>
  <c r="AC10" i="13" s="1"/>
  <c r="AD10" i="13" s="1"/>
  <c r="AE10" i="13" s="1"/>
  <c r="H36" i="13"/>
  <c r="H27" i="10" l="1"/>
  <c r="H29" i="10" s="1"/>
  <c r="AF15" i="13"/>
  <c r="AF40" i="13"/>
  <c r="AF20" i="13"/>
  <c r="AF44" i="13"/>
  <c r="H26" i="13"/>
  <c r="I23" i="13"/>
  <c r="I31" i="13"/>
  <c r="J28" i="13"/>
  <c r="J36" i="13"/>
  <c r="K33" i="13"/>
  <c r="H16" i="13"/>
  <c r="I13" i="13"/>
  <c r="AF9" i="13"/>
  <c r="J43" i="13"/>
  <c r="I46" i="13"/>
  <c r="AF29" i="13"/>
  <c r="AF19" i="13"/>
  <c r="AF34" i="13"/>
  <c r="M38" i="13"/>
  <c r="AF24" i="13"/>
  <c r="H21" i="13"/>
  <c r="I18" i="13"/>
  <c r="AF14" i="13"/>
  <c r="H11" i="13"/>
  <c r="I8" i="13"/>
  <c r="I39" i="13"/>
  <c r="I36" i="13"/>
  <c r="J31" i="13" l="1"/>
  <c r="K28" i="13"/>
  <c r="I11" i="13"/>
  <c r="J8" i="13"/>
  <c r="J46" i="13"/>
  <c r="K43" i="13"/>
  <c r="I16" i="13"/>
  <c r="J13" i="13"/>
  <c r="N38" i="13"/>
  <c r="I26" i="13"/>
  <c r="J23" i="13"/>
  <c r="J39" i="13"/>
  <c r="I41" i="13"/>
  <c r="I21" i="13"/>
  <c r="J18" i="13"/>
  <c r="K36" i="13"/>
  <c r="L33" i="13"/>
  <c r="O38" i="13" l="1"/>
  <c r="J11" i="13"/>
  <c r="K8" i="13"/>
  <c r="K31" i="13"/>
  <c r="L28" i="13"/>
  <c r="K39" i="13"/>
  <c r="J41" i="13"/>
  <c r="J16" i="13"/>
  <c r="K13" i="13"/>
  <c r="L36" i="13"/>
  <c r="M33" i="13"/>
  <c r="J26" i="13"/>
  <c r="K23" i="13"/>
  <c r="K18" i="13"/>
  <c r="J21" i="13"/>
  <c r="K46" i="13"/>
  <c r="L43" i="13"/>
  <c r="L18" i="13" l="1"/>
  <c r="K21" i="13"/>
  <c r="L39" i="13"/>
  <c r="K41" i="13"/>
  <c r="P38" i="13"/>
  <c r="L23" i="13"/>
  <c r="K26" i="13"/>
  <c r="M28" i="13"/>
  <c r="L31" i="13"/>
  <c r="L46" i="13"/>
  <c r="M43" i="13"/>
  <c r="N33" i="13"/>
  <c r="M36" i="13"/>
  <c r="K16" i="13"/>
  <c r="L13" i="13"/>
  <c r="L8" i="13"/>
  <c r="K11" i="13"/>
  <c r="O33" i="13" l="1"/>
  <c r="N36" i="13"/>
  <c r="N28" i="13"/>
  <c r="M31" i="13"/>
  <c r="M39" i="13"/>
  <c r="L41" i="13"/>
  <c r="M18" i="13"/>
  <c r="L21" i="13"/>
  <c r="M23" i="13"/>
  <c r="L26" i="13"/>
  <c r="M8" i="13"/>
  <c r="L11" i="13"/>
  <c r="L16" i="13"/>
  <c r="M13" i="13"/>
  <c r="M46" i="13"/>
  <c r="N43" i="13"/>
  <c r="Q38" i="13"/>
  <c r="N8" i="13" l="1"/>
  <c r="M11" i="13"/>
  <c r="M16" i="13"/>
  <c r="N13" i="13"/>
  <c r="M21" i="13"/>
  <c r="N18" i="13"/>
  <c r="N39" i="13"/>
  <c r="M41" i="13"/>
  <c r="O28" i="13"/>
  <c r="N31" i="13"/>
  <c r="R38" i="13"/>
  <c r="N23" i="13"/>
  <c r="M26" i="13"/>
  <c r="N46" i="13"/>
  <c r="O43" i="13"/>
  <c r="P33" i="13"/>
  <c r="O36" i="13"/>
  <c r="O39" i="13" l="1"/>
  <c r="N41" i="13"/>
  <c r="N21" i="13"/>
  <c r="O18" i="13"/>
  <c r="N26" i="13"/>
  <c r="O23" i="13"/>
  <c r="P36" i="13"/>
  <c r="Q33" i="13"/>
  <c r="S38" i="13"/>
  <c r="N16" i="13"/>
  <c r="O13" i="13"/>
  <c r="P43" i="13"/>
  <c r="O46" i="13"/>
  <c r="O31" i="13"/>
  <c r="P28" i="13"/>
  <c r="O8" i="13"/>
  <c r="N11" i="13"/>
  <c r="P39" i="13" l="1"/>
  <c r="O41" i="13"/>
  <c r="P31" i="13"/>
  <c r="Q28" i="13"/>
  <c r="Q36" i="13"/>
  <c r="R33" i="13"/>
  <c r="O26" i="13"/>
  <c r="P23" i="13"/>
  <c r="O11" i="13"/>
  <c r="P8" i="13"/>
  <c r="Q43" i="13"/>
  <c r="P46" i="13"/>
  <c r="O21" i="13"/>
  <c r="P18" i="13"/>
  <c r="O16" i="13"/>
  <c r="P13" i="13"/>
  <c r="T38" i="13"/>
  <c r="P26" i="13" l="1"/>
  <c r="Q23" i="13"/>
  <c r="P21" i="13"/>
  <c r="Q18" i="13"/>
  <c r="R36" i="13"/>
  <c r="S33" i="13"/>
  <c r="Q31" i="13"/>
  <c r="R28" i="13"/>
  <c r="U38" i="13"/>
  <c r="R43" i="13"/>
  <c r="Q46" i="13"/>
  <c r="P11" i="13"/>
  <c r="Q8" i="13"/>
  <c r="P16" i="13"/>
  <c r="Q13" i="13"/>
  <c r="Q39" i="13"/>
  <c r="P41" i="13"/>
  <c r="R39" i="13" l="1"/>
  <c r="Q41" i="13"/>
  <c r="Q16" i="13"/>
  <c r="R13" i="13"/>
  <c r="R31" i="13"/>
  <c r="S28" i="13"/>
  <c r="R8" i="13"/>
  <c r="Q11" i="13"/>
  <c r="S36" i="13"/>
  <c r="T33" i="13"/>
  <c r="Q21" i="13"/>
  <c r="R18" i="13"/>
  <c r="R46" i="13"/>
  <c r="S43" i="13"/>
  <c r="V38" i="13"/>
  <c r="Q26" i="13"/>
  <c r="R23" i="13"/>
  <c r="W38" i="13" l="1"/>
  <c r="S39" i="13"/>
  <c r="R41" i="13"/>
  <c r="R11" i="13"/>
  <c r="S8" i="13"/>
  <c r="S46" i="13"/>
  <c r="T43" i="13"/>
  <c r="S31" i="13"/>
  <c r="T28" i="13"/>
  <c r="R16" i="13"/>
  <c r="S13" i="13"/>
  <c r="S18" i="13"/>
  <c r="R21" i="13"/>
  <c r="R26" i="13"/>
  <c r="S23" i="13"/>
  <c r="T36" i="13"/>
  <c r="U33" i="13"/>
  <c r="T46" i="13" l="1"/>
  <c r="U43" i="13"/>
  <c r="T8" i="13"/>
  <c r="S11" i="13"/>
  <c r="T18" i="13"/>
  <c r="S21" i="13"/>
  <c r="T39" i="13"/>
  <c r="S41" i="13"/>
  <c r="T23" i="13"/>
  <c r="S26" i="13"/>
  <c r="V33" i="13"/>
  <c r="U36" i="13"/>
  <c r="U28" i="13"/>
  <c r="T31" i="13"/>
  <c r="S16" i="13"/>
  <c r="T13" i="13"/>
  <c r="X38" i="13"/>
  <c r="T16" i="13" l="1"/>
  <c r="U13" i="13"/>
  <c r="U39" i="13"/>
  <c r="T41" i="13"/>
  <c r="V28" i="13"/>
  <c r="U31" i="13"/>
  <c r="U18" i="13"/>
  <c r="T21" i="13"/>
  <c r="W33" i="13"/>
  <c r="V36" i="13"/>
  <c r="T11" i="13"/>
  <c r="U8" i="13"/>
  <c r="U46" i="13"/>
  <c r="V43" i="13"/>
  <c r="Y38" i="13"/>
  <c r="U23" i="13"/>
  <c r="T26" i="13"/>
  <c r="U21" i="13" l="1"/>
  <c r="V18" i="13"/>
  <c r="Z38" i="13"/>
  <c r="V46" i="13"/>
  <c r="W43" i="13"/>
  <c r="V39" i="13"/>
  <c r="U41" i="13"/>
  <c r="V8" i="13"/>
  <c r="U11" i="13"/>
  <c r="U16" i="13"/>
  <c r="V13" i="13"/>
  <c r="W28" i="13"/>
  <c r="V31" i="13"/>
  <c r="V23" i="13"/>
  <c r="U26" i="13"/>
  <c r="X33" i="13"/>
  <c r="W36" i="13"/>
  <c r="V26" i="13" l="1"/>
  <c r="W23" i="13"/>
  <c r="W39" i="13"/>
  <c r="V41" i="13"/>
  <c r="X43" i="13"/>
  <c r="W46" i="13"/>
  <c r="AA38" i="13"/>
  <c r="V21" i="13"/>
  <c r="W18" i="13"/>
  <c r="W31" i="13"/>
  <c r="X28" i="13"/>
  <c r="V16" i="13"/>
  <c r="W13" i="13"/>
  <c r="X36" i="13"/>
  <c r="Y33" i="13"/>
  <c r="W8" i="13"/>
  <c r="V11" i="13"/>
  <c r="W16" i="13" l="1"/>
  <c r="X13" i="13"/>
  <c r="AB38" i="13"/>
  <c r="X31" i="13"/>
  <c r="Y28" i="13"/>
  <c r="X39" i="13"/>
  <c r="W41" i="13"/>
  <c r="Y43" i="13"/>
  <c r="X46" i="13"/>
  <c r="W26" i="13"/>
  <c r="X23" i="13"/>
  <c r="Y36" i="13"/>
  <c r="Z33" i="13"/>
  <c r="W21" i="13"/>
  <c r="X18" i="13"/>
  <c r="W11" i="13"/>
  <c r="X8" i="13"/>
  <c r="Y39" i="13" l="1"/>
  <c r="X41" i="13"/>
  <c r="X21" i="13"/>
  <c r="Y18" i="13"/>
  <c r="Z36" i="13"/>
  <c r="AA33" i="13"/>
  <c r="Y31" i="13"/>
  <c r="Z28" i="13"/>
  <c r="Z43" i="13"/>
  <c r="Y46" i="13"/>
  <c r="X26" i="13"/>
  <c r="Y23" i="13"/>
  <c r="AC38" i="13"/>
  <c r="X11" i="13"/>
  <c r="Y8" i="13"/>
  <c r="X16" i="13"/>
  <c r="Y13" i="13"/>
  <c r="AA36" i="13" l="1"/>
  <c r="AB33" i="13"/>
  <c r="Z31" i="13"/>
  <c r="AA28" i="13"/>
  <c r="Y26" i="13"/>
  <c r="Z23" i="13"/>
  <c r="Y21" i="13"/>
  <c r="Z18" i="13"/>
  <c r="AD38" i="13"/>
  <c r="Y16" i="13"/>
  <c r="Z13" i="13"/>
  <c r="Z8" i="13"/>
  <c r="Y11" i="13"/>
  <c r="Z46" i="13"/>
  <c r="AA43" i="13"/>
  <c r="Z39" i="13"/>
  <c r="Y41" i="13"/>
  <c r="AA39" i="13" l="1"/>
  <c r="Z41" i="13"/>
  <c r="AA46" i="13"/>
  <c r="AB43" i="13"/>
  <c r="AA18" i="13"/>
  <c r="Z21" i="13"/>
  <c r="Z26" i="13"/>
  <c r="AA23" i="13"/>
  <c r="Z11" i="13"/>
  <c r="AA8" i="13"/>
  <c r="Z16" i="13"/>
  <c r="AA13" i="13"/>
  <c r="AA31" i="13"/>
  <c r="AB28" i="13"/>
  <c r="AE38" i="13"/>
  <c r="AB36" i="13"/>
  <c r="AC33" i="13"/>
  <c r="AF38" i="13" l="1"/>
  <c r="AB23" i="13"/>
  <c r="AA26" i="13"/>
  <c r="AC28" i="13"/>
  <c r="AB31" i="13"/>
  <c r="AA16" i="13"/>
  <c r="AB13" i="13"/>
  <c r="AB18" i="13"/>
  <c r="AA21" i="13"/>
  <c r="AB46" i="13"/>
  <c r="AC43" i="13"/>
  <c r="AD33" i="13"/>
  <c r="AC36" i="13"/>
  <c r="AB8" i="13"/>
  <c r="AA11" i="13"/>
  <c r="AB39" i="13"/>
  <c r="AA41" i="13"/>
  <c r="AC8" i="13" l="1"/>
  <c r="AB11" i="13"/>
  <c r="AC46" i="13"/>
  <c r="AD43" i="13"/>
  <c r="AE33" i="13"/>
  <c r="AD36" i="13"/>
  <c r="AC23" i="13"/>
  <c r="AB26" i="13"/>
  <c r="AB16" i="13"/>
  <c r="AC13" i="13"/>
  <c r="AD28" i="13"/>
  <c r="AC31" i="13"/>
  <c r="AC39" i="13"/>
  <c r="AB41" i="13"/>
  <c r="AC18" i="13"/>
  <c r="AB21" i="13"/>
  <c r="AC21" i="13" l="1"/>
  <c r="AD18" i="13"/>
  <c r="AD23" i="13"/>
  <c r="AC26" i="13"/>
  <c r="AD8" i="13"/>
  <c r="AC11" i="13"/>
  <c r="AE36" i="13"/>
  <c r="AF36" i="13" s="1"/>
  <c r="AF33" i="13"/>
  <c r="AD46" i="13"/>
  <c r="AE43" i="13"/>
  <c r="AD39" i="13"/>
  <c r="AC41" i="13"/>
  <c r="AE28" i="13"/>
  <c r="AD31" i="13"/>
  <c r="AC16" i="13"/>
  <c r="AD13" i="13"/>
  <c r="AD16" i="13" l="1"/>
  <c r="AE13" i="13"/>
  <c r="AE31" i="13"/>
  <c r="AF31" i="13" s="1"/>
  <c r="AF28" i="13"/>
  <c r="AE46" i="13"/>
  <c r="AF46" i="13" s="1"/>
  <c r="AF43" i="13"/>
  <c r="AD11" i="13"/>
  <c r="AE8" i="13"/>
  <c r="AE39" i="13"/>
  <c r="AD41" i="13"/>
  <c r="AD26" i="13"/>
  <c r="AE23" i="13"/>
  <c r="AD21" i="13"/>
  <c r="AE18" i="13"/>
  <c r="AE11" i="13" l="1"/>
  <c r="AF11" i="13" s="1"/>
  <c r="AF8" i="13"/>
  <c r="AE21" i="13"/>
  <c r="AF21" i="13" s="1"/>
  <c r="AF18" i="13"/>
  <c r="AE26" i="13"/>
  <c r="AF26" i="13" s="1"/>
  <c r="AF23" i="13"/>
  <c r="AE16" i="13"/>
  <c r="AF16" i="13" s="1"/>
  <c r="AF13" i="13"/>
  <c r="AF39" i="13"/>
  <c r="AE41" i="13"/>
  <c r="AF41" i="13" s="1"/>
</calcChain>
</file>

<file path=xl/sharedStrings.xml><?xml version="1.0" encoding="utf-8"?>
<sst xmlns="http://schemas.openxmlformats.org/spreadsheetml/2006/main" count="701" uniqueCount="389">
  <si>
    <t>Policy Board Member</t>
  </si>
  <si>
    <t>Members</t>
  </si>
  <si>
    <t>Title</t>
  </si>
  <si>
    <t>Representing</t>
  </si>
  <si>
    <t>Asotin County</t>
  </si>
  <si>
    <t>Craig George (Vice President)</t>
  </si>
  <si>
    <t>Mayor</t>
  </si>
  <si>
    <t>City of Dayton</t>
  </si>
  <si>
    <t>Commissioner</t>
  </si>
  <si>
    <t>Port of Whitman County</t>
  </si>
  <si>
    <t>David Jacobs</t>
  </si>
  <si>
    <t>Town of Uniontown</t>
  </si>
  <si>
    <t>Dean Kinzer</t>
  </si>
  <si>
    <t>Whitman County</t>
  </si>
  <si>
    <t>Dennis Palmer</t>
  </si>
  <si>
    <t>Town of Oakesdale</t>
  </si>
  <si>
    <t>Todd Trepanier/ Paul Gonseth, alternate</t>
  </si>
  <si>
    <t>Regional Administrator</t>
  </si>
  <si>
    <t>WSDOT, South Central Region</t>
  </si>
  <si>
    <t>Norm Passmore</t>
  </si>
  <si>
    <t>Columbia County</t>
  </si>
  <si>
    <t>Director</t>
  </si>
  <si>
    <t>Jennie Dickinson (Secretary)</t>
  </si>
  <si>
    <t>Manager</t>
  </si>
  <si>
    <t>Port of Columbia</t>
  </si>
  <si>
    <t>Jim Martin</t>
  </si>
  <si>
    <t>Public Works Director</t>
  </si>
  <si>
    <t>City of Clarkston</t>
  </si>
  <si>
    <t>John A Shaheen</t>
  </si>
  <si>
    <t>WSU Transportation</t>
  </si>
  <si>
    <t>Justin Dixon</t>
  </si>
  <si>
    <t>Garfield County</t>
  </si>
  <si>
    <t>Mike Gribner / Char Kay, alternate</t>
  </si>
  <si>
    <t>WSDOT, Eastern Region</t>
  </si>
  <si>
    <t>Fritz Hughes</t>
  </si>
  <si>
    <t xml:space="preserve">Councilman </t>
  </si>
  <si>
    <t>City of Pullman</t>
  </si>
  <si>
    <t>Jenny George</t>
  </si>
  <si>
    <t>Acting Transit Manager</t>
  </si>
  <si>
    <t>Asotin PTBA Transit</t>
  </si>
  <si>
    <t>Lora Brazell</t>
  </si>
  <si>
    <t>Port of Garfield</t>
  </si>
  <si>
    <t>Michael Echanove</t>
  </si>
  <si>
    <t>City of Palouse</t>
  </si>
  <si>
    <t>Wayne Thompson</t>
  </si>
  <si>
    <t>Pullman Transit</t>
  </si>
  <si>
    <t xml:space="preserve">City Administrator </t>
  </si>
  <si>
    <t>City of Colfax</t>
  </si>
  <si>
    <t>Paul Miller</t>
  </si>
  <si>
    <t>City of Pomeroy</t>
  </si>
  <si>
    <t>Robert Ward (PRTPO President)</t>
  </si>
  <si>
    <t>Councilman</t>
  </si>
  <si>
    <t>City of Rosalia</t>
  </si>
  <si>
    <t>Columbia County Transportation</t>
  </si>
  <si>
    <t>Craig Vantine</t>
  </si>
  <si>
    <t>Transit Director</t>
  </si>
  <si>
    <t>COAST Transportation</t>
  </si>
  <si>
    <t>Wanda Keefer</t>
  </si>
  <si>
    <t>Port of Clarkston</t>
  </si>
  <si>
    <t>TAC Member:</t>
  </si>
  <si>
    <t>Andrew Woods</t>
  </si>
  <si>
    <t>Charlene kay</t>
  </si>
  <si>
    <t>Regional Planning manager</t>
  </si>
  <si>
    <t>Dustin Johnson</t>
  </si>
  <si>
    <t>Grant Morgan</t>
  </si>
  <si>
    <t>Kevin Gardes</t>
  </si>
  <si>
    <t>Mark Storey</t>
  </si>
  <si>
    <t>Matt Hammer</t>
  </si>
  <si>
    <t>Paul Gonseth</t>
  </si>
  <si>
    <t>Regional Planning Manager</t>
  </si>
  <si>
    <t>Shaun Darveshi</t>
  </si>
  <si>
    <t>Palouse RTPO</t>
  </si>
  <si>
    <t>List of Regionally Significant Roadways</t>
  </si>
  <si>
    <t xml:space="preserve">The following is a list of designated regionally significant roadways by jurisdiction.  </t>
  </si>
  <si>
    <r>
      <t>ASOTIN COUNTY:</t>
    </r>
    <r>
      <rPr>
        <sz val="11"/>
        <color theme="1"/>
        <rFont val="Trebuchet MS"/>
        <family val="2"/>
      </rPr>
      <t xml:space="preserve"> </t>
    </r>
  </si>
  <si>
    <r>
      <t>1.</t>
    </r>
    <r>
      <rPr>
        <sz val="7"/>
        <color theme="1"/>
        <rFont val="Times New Roman"/>
        <family val="1"/>
      </rPr>
      <t xml:space="preserve">        </t>
    </r>
    <r>
      <rPr>
        <sz val="11"/>
        <color theme="1"/>
        <rFont val="Trebuchet MS"/>
        <family val="2"/>
      </rPr>
      <t>Snake River Road:  Grande Ronde River to SR 129</t>
    </r>
  </si>
  <si>
    <r>
      <t>2.</t>
    </r>
    <r>
      <rPr>
        <sz val="7"/>
        <color theme="1"/>
        <rFont val="Times New Roman"/>
        <family val="1"/>
      </rPr>
      <t xml:space="preserve">        </t>
    </r>
    <r>
      <rPr>
        <sz val="11"/>
        <color theme="1"/>
        <rFont val="Trebuchet MS"/>
        <family val="2"/>
      </rPr>
      <t>Peola Road:  Garfield County to Evans Road</t>
    </r>
  </si>
  <si>
    <r>
      <t>3.</t>
    </r>
    <r>
      <rPr>
        <sz val="7"/>
        <color theme="1"/>
        <rFont val="Times New Roman"/>
        <family val="1"/>
      </rPr>
      <t xml:space="preserve">        </t>
    </r>
    <r>
      <rPr>
        <sz val="11"/>
        <color theme="1"/>
        <rFont val="Trebuchet MS"/>
        <family val="2"/>
      </rPr>
      <t>Evans Road:  6</t>
    </r>
    <r>
      <rPr>
        <vertAlign val="superscript"/>
        <sz val="11"/>
        <color theme="1"/>
        <rFont val="Trebuchet MS"/>
        <family val="2"/>
      </rPr>
      <t>th</t>
    </r>
    <r>
      <rPr>
        <sz val="11"/>
        <color theme="1"/>
        <rFont val="Trebuchet MS"/>
        <family val="2"/>
      </rPr>
      <t xml:space="preserve"> Avenue to US 12</t>
    </r>
  </si>
  <si>
    <r>
      <t>4.</t>
    </r>
    <r>
      <rPr>
        <sz val="7"/>
        <color theme="1"/>
        <rFont val="Times New Roman"/>
        <family val="1"/>
      </rPr>
      <t xml:space="preserve">        </t>
    </r>
    <r>
      <rPr>
        <sz val="11"/>
        <color theme="1"/>
        <rFont val="Trebuchet MS"/>
        <family val="2"/>
      </rPr>
      <t>15</t>
    </r>
    <r>
      <rPr>
        <vertAlign val="superscript"/>
        <sz val="11"/>
        <color theme="1"/>
        <rFont val="Trebuchet MS"/>
        <family val="2"/>
      </rPr>
      <t>th</t>
    </r>
    <r>
      <rPr>
        <sz val="11"/>
        <color theme="1"/>
        <rFont val="Trebuchet MS"/>
        <family val="2"/>
      </rPr>
      <t xml:space="preserve"> Street:  Fleshman Way to US 12</t>
    </r>
  </si>
  <si>
    <r>
      <t>5.</t>
    </r>
    <r>
      <rPr>
        <sz val="7"/>
        <color theme="1"/>
        <rFont val="Times New Roman"/>
        <family val="1"/>
      </rPr>
      <t xml:space="preserve">        </t>
    </r>
    <r>
      <rPr>
        <sz val="11"/>
        <color theme="1"/>
        <rFont val="Trebuchet MS"/>
        <family val="2"/>
      </rPr>
      <t>13</t>
    </r>
    <r>
      <rPr>
        <vertAlign val="superscript"/>
        <sz val="11"/>
        <color theme="1"/>
        <rFont val="Trebuchet MS"/>
        <family val="2"/>
      </rPr>
      <t>th</t>
    </r>
    <r>
      <rPr>
        <sz val="11"/>
        <color theme="1"/>
        <rFont val="Trebuchet MS"/>
        <family val="2"/>
      </rPr>
      <t xml:space="preserve"> Street:  SR 129 to US 12</t>
    </r>
  </si>
  <si>
    <r>
      <t>6.</t>
    </r>
    <r>
      <rPr>
        <sz val="7"/>
        <color theme="1"/>
        <rFont val="Times New Roman"/>
        <family val="1"/>
      </rPr>
      <t xml:space="preserve">        </t>
    </r>
    <r>
      <rPr>
        <sz val="11"/>
        <color theme="1"/>
        <rFont val="Trebuchet MS"/>
        <family val="2"/>
      </rPr>
      <t>Elm Street:  US 12 to 13</t>
    </r>
    <r>
      <rPr>
        <vertAlign val="superscript"/>
        <sz val="11"/>
        <color theme="1"/>
        <rFont val="Trebuchet MS"/>
        <family val="2"/>
      </rPr>
      <t>th</t>
    </r>
    <r>
      <rPr>
        <sz val="11"/>
        <color theme="1"/>
        <rFont val="Trebuchet MS"/>
        <family val="2"/>
      </rPr>
      <t xml:space="preserve"> Street</t>
    </r>
  </si>
  <si>
    <r>
      <t>7.</t>
    </r>
    <r>
      <rPr>
        <sz val="7"/>
        <color theme="1"/>
        <rFont val="Times New Roman"/>
        <family val="1"/>
      </rPr>
      <t xml:space="preserve">        </t>
    </r>
    <r>
      <rPr>
        <sz val="11"/>
        <color theme="1"/>
        <rFont val="Trebuchet MS"/>
        <family val="2"/>
      </rPr>
      <t>Ben Johnson Road/Valley View Drive/Scenic Way:  Evans Road to 15</t>
    </r>
    <r>
      <rPr>
        <vertAlign val="superscript"/>
        <sz val="11"/>
        <color theme="1"/>
        <rFont val="Trebuchet MS"/>
        <family val="2"/>
      </rPr>
      <t>th</t>
    </r>
    <r>
      <rPr>
        <sz val="11"/>
        <color theme="1"/>
        <rFont val="Trebuchet MS"/>
        <family val="2"/>
      </rPr>
      <t xml:space="preserve"> Street</t>
    </r>
  </si>
  <si>
    <r>
      <t>8.</t>
    </r>
    <r>
      <rPr>
        <sz val="7"/>
        <color theme="1"/>
        <rFont val="Times New Roman"/>
        <family val="1"/>
      </rPr>
      <t xml:space="preserve">        </t>
    </r>
    <r>
      <rPr>
        <sz val="11"/>
        <color theme="1"/>
        <rFont val="Trebuchet MS"/>
        <family val="2"/>
      </rPr>
      <t>Fleshman Way: 15</t>
    </r>
    <r>
      <rPr>
        <vertAlign val="superscript"/>
        <sz val="11"/>
        <color theme="1"/>
        <rFont val="Trebuchet MS"/>
        <family val="2"/>
      </rPr>
      <t>th</t>
    </r>
    <r>
      <rPr>
        <sz val="11"/>
        <color theme="1"/>
        <rFont val="Trebuchet MS"/>
        <family val="2"/>
      </rPr>
      <t xml:space="preserve"> St to Idaho, Southway Bridge crossing of Snake River</t>
    </r>
  </si>
  <si>
    <r>
      <t>9.</t>
    </r>
    <r>
      <rPr>
        <sz val="7"/>
        <color theme="1"/>
        <rFont val="Times New Roman"/>
        <family val="1"/>
      </rPr>
      <t xml:space="preserve">        </t>
    </r>
    <r>
      <rPr>
        <sz val="11"/>
        <color theme="1"/>
        <rFont val="Trebuchet MS"/>
        <family val="2"/>
      </rPr>
      <t>6</t>
    </r>
    <r>
      <rPr>
        <vertAlign val="superscript"/>
        <sz val="11"/>
        <color theme="1"/>
        <rFont val="Trebuchet MS"/>
        <family val="2"/>
      </rPr>
      <t>th</t>
    </r>
    <r>
      <rPr>
        <sz val="11"/>
        <color theme="1"/>
        <rFont val="Trebuchet MS"/>
        <family val="2"/>
      </rPr>
      <t xml:space="preserve"> Avenue/Resevoir Road/Appleside Blvd:  Evans Road to Scenic Way</t>
    </r>
  </si>
  <si>
    <r>
      <t>10.</t>
    </r>
    <r>
      <rPr>
        <sz val="7"/>
        <color theme="1"/>
        <rFont val="Times New Roman"/>
        <family val="1"/>
      </rPr>
      <t xml:space="preserve">     </t>
    </r>
    <r>
      <rPr>
        <sz val="11"/>
        <color theme="1"/>
        <rFont val="Trebuchet MS"/>
        <family val="2"/>
      </rPr>
      <t>5</t>
    </r>
    <r>
      <rPr>
        <vertAlign val="superscript"/>
        <sz val="11"/>
        <color theme="1"/>
        <rFont val="Trebuchet MS"/>
        <family val="2"/>
      </rPr>
      <t>th</t>
    </r>
    <r>
      <rPr>
        <sz val="11"/>
        <color theme="1"/>
        <rFont val="Trebuchet MS"/>
        <family val="2"/>
      </rPr>
      <t xml:space="preserve"> Avenue/Peaslee Avenue:  Appleside Blvd to 13</t>
    </r>
    <r>
      <rPr>
        <vertAlign val="superscript"/>
        <sz val="11"/>
        <color theme="1"/>
        <rFont val="Trebuchet MS"/>
        <family val="2"/>
      </rPr>
      <t>th</t>
    </r>
    <r>
      <rPr>
        <sz val="11"/>
        <color theme="1"/>
        <rFont val="Trebuchet MS"/>
        <family val="2"/>
      </rPr>
      <t xml:space="preserve"> Street</t>
    </r>
  </si>
  <si>
    <r>
      <t>11.</t>
    </r>
    <r>
      <rPr>
        <sz val="7"/>
        <color theme="1"/>
        <rFont val="Times New Roman"/>
        <family val="1"/>
      </rPr>
      <t xml:space="preserve">     </t>
    </r>
    <r>
      <rPr>
        <sz val="11"/>
        <color theme="1"/>
        <rFont val="Trebuchet MS"/>
        <family val="2"/>
      </rPr>
      <t>Critchfield Road:  SR 129 to 6</t>
    </r>
    <r>
      <rPr>
        <vertAlign val="superscript"/>
        <sz val="11"/>
        <color theme="1"/>
        <rFont val="Trebuchet MS"/>
        <family val="2"/>
      </rPr>
      <t>th</t>
    </r>
    <r>
      <rPr>
        <sz val="11"/>
        <color theme="1"/>
        <rFont val="Trebuchet MS"/>
        <family val="2"/>
      </rPr>
      <t xml:space="preserve"> Avenue</t>
    </r>
  </si>
  <si>
    <r>
      <t>12.</t>
    </r>
    <r>
      <rPr>
        <sz val="7"/>
        <color theme="1"/>
        <rFont val="Times New Roman"/>
        <family val="1"/>
      </rPr>
      <t xml:space="preserve">     </t>
    </r>
    <r>
      <rPr>
        <sz val="11"/>
        <color theme="1"/>
        <rFont val="Trebuchet MS"/>
        <family val="2"/>
      </rPr>
      <t>Mountain Road/Mill Road:  Garfield County Line to SR 129</t>
    </r>
  </si>
  <si>
    <r>
      <t>13.</t>
    </r>
    <r>
      <rPr>
        <sz val="7"/>
        <color theme="1"/>
        <rFont val="Times New Roman"/>
        <family val="1"/>
      </rPr>
      <t xml:space="preserve">     </t>
    </r>
    <r>
      <rPr>
        <sz val="11"/>
        <color theme="1"/>
        <rFont val="Trebuchet MS"/>
        <family val="2"/>
      </rPr>
      <t>Grande Ronde Road:  Oregon Border to SR 129</t>
    </r>
  </si>
  <si>
    <r>
      <t>14.</t>
    </r>
    <r>
      <rPr>
        <sz val="7"/>
        <color theme="1"/>
        <rFont val="Times New Roman"/>
        <family val="1"/>
      </rPr>
      <t xml:space="preserve">     </t>
    </r>
    <r>
      <rPr>
        <sz val="11"/>
        <color theme="1"/>
        <rFont val="Trebuchet MS"/>
        <family val="2"/>
      </rPr>
      <t>US 12:  Garfield County to Idaho border</t>
    </r>
  </si>
  <si>
    <r>
      <t>15.</t>
    </r>
    <r>
      <rPr>
        <sz val="7"/>
        <color theme="1"/>
        <rFont val="Times New Roman"/>
        <family val="1"/>
      </rPr>
      <t xml:space="preserve">     </t>
    </r>
    <r>
      <rPr>
        <sz val="11"/>
        <color theme="1"/>
        <rFont val="Trebuchet MS"/>
        <family val="2"/>
      </rPr>
      <t>SR 129:  Oregon border to US 12</t>
    </r>
  </si>
  <si>
    <r>
      <t>16.</t>
    </r>
    <r>
      <rPr>
        <sz val="7"/>
        <color theme="1"/>
        <rFont val="Times New Roman"/>
        <family val="1"/>
      </rPr>
      <t xml:space="preserve">     </t>
    </r>
    <r>
      <rPr>
        <sz val="11"/>
        <color theme="1"/>
        <rFont val="Trebuchet MS"/>
        <family val="2"/>
      </rPr>
      <t>SR 128: US 12 to SR 193, Red Wolf crossing of Snake River</t>
    </r>
  </si>
  <si>
    <r>
      <t>17.</t>
    </r>
    <r>
      <rPr>
        <sz val="7"/>
        <color theme="1"/>
        <rFont val="Times New Roman"/>
        <family val="1"/>
      </rPr>
      <t xml:space="preserve">     </t>
    </r>
    <r>
      <rPr>
        <sz val="11"/>
        <color theme="1"/>
        <rFont val="Trebuchet MS"/>
        <family val="2"/>
      </rPr>
      <t xml:space="preserve">Asotin Creek Road: SR 129 to Forest Service Boundary </t>
    </r>
  </si>
  <si>
    <t>COLUMBIA COUNTY:</t>
  </si>
  <si>
    <r>
      <t>1.</t>
    </r>
    <r>
      <rPr>
        <sz val="7"/>
        <color theme="1"/>
        <rFont val="Times New Roman"/>
        <family val="1"/>
      </rPr>
      <t xml:space="preserve">        </t>
    </r>
    <r>
      <rPr>
        <sz val="11"/>
        <color theme="1"/>
        <rFont val="Trebuchet MS"/>
        <family val="2"/>
      </rPr>
      <t>North Touchet Road: Dayton to Ski Bluewood (CR #91150)</t>
    </r>
  </si>
  <si>
    <r>
      <t>2.</t>
    </r>
    <r>
      <rPr>
        <sz val="7"/>
        <color theme="1"/>
        <rFont val="Times New Roman"/>
        <family val="1"/>
      </rPr>
      <t xml:space="preserve">        </t>
    </r>
    <r>
      <rPr>
        <sz val="11"/>
        <color theme="1"/>
        <rFont val="Trebuchet MS"/>
        <family val="2"/>
      </rPr>
      <t>Mt. Eckler Road (CR #91240):  North Touchet Road to Umatilla National Forest</t>
    </r>
  </si>
  <si>
    <r>
      <t>3.</t>
    </r>
    <r>
      <rPr>
        <sz val="7"/>
        <color theme="1"/>
        <rFont val="Times New Roman"/>
        <family val="1"/>
      </rPr>
      <t xml:space="preserve">        </t>
    </r>
    <r>
      <rPr>
        <sz val="11"/>
        <color theme="1"/>
        <rFont val="Trebuchet MS"/>
        <family val="2"/>
      </rPr>
      <t>Patit Creek Road/Hartsock Road:  US 12 to Tucannon Road (CR # 92320, #91310)</t>
    </r>
  </si>
  <si>
    <r>
      <t>4.</t>
    </r>
    <r>
      <rPr>
        <sz val="7"/>
        <color theme="1"/>
        <rFont val="Times New Roman"/>
        <family val="1"/>
      </rPr>
      <t xml:space="preserve">        </t>
    </r>
    <r>
      <rPr>
        <sz val="11"/>
        <color theme="1"/>
        <rFont val="Trebuchet MS"/>
        <family val="2"/>
      </rPr>
      <t>Blind Grade:  Tucannon Road to Garfield County (#92400)</t>
    </r>
  </si>
  <si>
    <r>
      <t>5.</t>
    </r>
    <r>
      <rPr>
        <sz val="7"/>
        <color theme="1"/>
        <rFont val="Times New Roman"/>
        <family val="1"/>
      </rPr>
      <t xml:space="preserve">        </t>
    </r>
    <r>
      <rPr>
        <sz val="11"/>
        <color theme="1"/>
        <rFont val="Trebuchet MS"/>
        <family val="2"/>
      </rPr>
      <t>Turner Road:  US 12 to Tucannon Road (#91260)</t>
    </r>
  </si>
  <si>
    <r>
      <t>6.</t>
    </r>
    <r>
      <rPr>
        <sz val="7"/>
        <color theme="1"/>
        <rFont val="Times New Roman"/>
        <family val="1"/>
      </rPr>
      <t xml:space="preserve">        </t>
    </r>
    <r>
      <rPr>
        <sz val="11"/>
        <color theme="1"/>
        <rFont val="Trebuchet MS"/>
        <family val="2"/>
      </rPr>
      <t>Tucannon Road: US 12 to Camp Wooton State Park (CR # 92330)</t>
    </r>
  </si>
  <si>
    <r>
      <t>8.</t>
    </r>
    <r>
      <rPr>
        <sz val="7"/>
        <color theme="1"/>
        <rFont val="Times New Roman"/>
        <family val="1"/>
      </rPr>
      <t xml:space="preserve">        </t>
    </r>
    <r>
      <rPr>
        <sz val="11"/>
        <color theme="1"/>
        <rFont val="Trebuchet MS"/>
        <family val="2"/>
      </rPr>
      <t>McKay-Alto Road/Kellogg Hollow Road:  Waitsburg area to Starbuck (CR 92090, #92250)</t>
    </r>
  </si>
  <si>
    <r>
      <t>9.</t>
    </r>
    <r>
      <rPr>
        <sz val="7"/>
        <color theme="1"/>
        <rFont val="Times New Roman"/>
        <family val="1"/>
      </rPr>
      <t xml:space="preserve">        </t>
    </r>
    <r>
      <rPr>
        <sz val="11"/>
        <color theme="1"/>
        <rFont val="Trebuchet MS"/>
        <family val="2"/>
      </rPr>
      <t>US 12:  Walla Walla County to Garfield County</t>
    </r>
  </si>
  <si>
    <r>
      <t>10.</t>
    </r>
    <r>
      <rPr>
        <sz val="7"/>
        <color theme="1"/>
        <rFont val="Times New Roman"/>
        <family val="1"/>
      </rPr>
      <t xml:space="preserve">     </t>
    </r>
    <r>
      <rPr>
        <sz val="11"/>
        <color theme="1"/>
        <rFont val="Trebuchet MS"/>
        <family val="2"/>
      </rPr>
      <t>SR 261:  US 12 to Franklin County</t>
    </r>
  </si>
  <si>
    <t>GARFIELD COUNTY</t>
  </si>
  <si>
    <r>
      <t>1.</t>
    </r>
    <r>
      <rPr>
        <sz val="7"/>
        <color theme="1"/>
        <rFont val="Times New Roman"/>
        <family val="1"/>
      </rPr>
      <t xml:space="preserve">        </t>
    </r>
    <r>
      <rPr>
        <sz val="11"/>
        <color theme="1"/>
        <rFont val="Trebuchet MS"/>
        <family val="2"/>
      </rPr>
      <t>Lower Deadman Road/North Deadman Creek:  SR 127 to Kirby-Mayview Road</t>
    </r>
  </si>
  <si>
    <r>
      <t>2.</t>
    </r>
    <r>
      <rPr>
        <sz val="7"/>
        <color theme="1"/>
        <rFont val="Times New Roman"/>
        <family val="1"/>
      </rPr>
      <t xml:space="preserve">        </t>
    </r>
    <r>
      <rPr>
        <sz val="11"/>
        <color theme="1"/>
        <rFont val="Trebuchet MS"/>
        <family val="2"/>
      </rPr>
      <t>Gould City-Mayview Road:  Ben Day Gulch Road to Mayview</t>
    </r>
  </si>
  <si>
    <r>
      <t>3.</t>
    </r>
    <r>
      <rPr>
        <sz val="7"/>
        <color theme="1"/>
        <rFont val="Times New Roman"/>
        <family val="1"/>
      </rPr>
      <t xml:space="preserve">        </t>
    </r>
    <r>
      <rPr>
        <sz val="11"/>
        <color theme="1"/>
        <rFont val="Trebuchet MS"/>
        <family val="2"/>
      </rPr>
      <t>Meadow Creek Road/Ben Day Gulch Road:  SR 127 to US 12</t>
    </r>
  </si>
  <si>
    <r>
      <t>4.</t>
    </r>
    <r>
      <rPr>
        <sz val="7"/>
        <color theme="1"/>
        <rFont val="Times New Roman"/>
        <family val="1"/>
      </rPr>
      <t xml:space="preserve">        </t>
    </r>
    <r>
      <rPr>
        <sz val="11"/>
        <color theme="1"/>
        <rFont val="Trebuchet MS"/>
        <family val="2"/>
      </rPr>
      <t>Bell Plain Road:  US 12 to Dye Seed</t>
    </r>
  </si>
  <si>
    <r>
      <t>5.</t>
    </r>
    <r>
      <rPr>
        <sz val="7"/>
        <color theme="1"/>
        <rFont val="Times New Roman"/>
        <family val="1"/>
      </rPr>
      <t xml:space="preserve">        </t>
    </r>
    <r>
      <rPr>
        <sz val="11"/>
        <color theme="1"/>
        <rFont val="Trebuchet MS"/>
        <family val="2"/>
      </rPr>
      <t>Kirby-Mayview Road:  US 12 to Lower Granite Dam</t>
    </r>
  </si>
  <si>
    <r>
      <t>6.</t>
    </r>
    <r>
      <rPr>
        <sz val="7"/>
        <color theme="1"/>
        <rFont val="Times New Roman"/>
        <family val="1"/>
      </rPr>
      <t xml:space="preserve">        </t>
    </r>
    <r>
      <rPr>
        <sz val="11"/>
        <color theme="1"/>
        <rFont val="Trebuchet MS"/>
        <family val="2"/>
      </rPr>
      <t>Tatman Mountain Road/Blind Grade:  SR 12 to Columbia County</t>
    </r>
  </si>
  <si>
    <r>
      <t>7.</t>
    </r>
    <r>
      <rPr>
        <sz val="7"/>
        <color theme="1"/>
        <rFont val="Times New Roman"/>
        <family val="1"/>
      </rPr>
      <t xml:space="preserve">        </t>
    </r>
    <r>
      <rPr>
        <sz val="11"/>
        <color theme="1"/>
        <rFont val="Trebuchet MS"/>
        <family val="2"/>
      </rPr>
      <t>Peola Road/Mountain Road:  US 12 to Asotin County Line</t>
    </r>
  </si>
  <si>
    <r>
      <t>8.</t>
    </r>
    <r>
      <rPr>
        <sz val="7"/>
        <color theme="1"/>
        <rFont val="Times New Roman"/>
        <family val="1"/>
      </rPr>
      <t xml:space="preserve">        </t>
    </r>
    <r>
      <rPr>
        <sz val="11"/>
        <color theme="1"/>
        <rFont val="Trebuchet MS"/>
        <family val="2"/>
      </rPr>
      <t>Sweeny Gulch Road/Ledgerwood Spur Road:  Peola Road to Kirby-Mayview Road</t>
    </r>
  </si>
  <si>
    <r>
      <t>9.</t>
    </r>
    <r>
      <rPr>
        <sz val="7"/>
        <color theme="1"/>
        <rFont val="Times New Roman"/>
        <family val="1"/>
      </rPr>
      <t xml:space="preserve">        </t>
    </r>
    <r>
      <rPr>
        <sz val="11"/>
        <color theme="1"/>
        <rFont val="Trebuchet MS"/>
        <family val="2"/>
      </rPr>
      <t>Peola Road:  Mountain Road to Sweeney Gulch Road to Asotin County</t>
    </r>
  </si>
  <si>
    <r>
      <t>10.</t>
    </r>
    <r>
      <rPr>
        <sz val="7"/>
        <color theme="1"/>
        <rFont val="Times New Roman"/>
        <family val="1"/>
      </rPr>
      <t xml:space="preserve">     </t>
    </r>
    <r>
      <rPr>
        <sz val="11"/>
        <color theme="1"/>
        <rFont val="Trebuchet MS"/>
        <family val="2"/>
      </rPr>
      <t>Iron Springs Road:  Peola Road to Mountain Road</t>
    </r>
  </si>
  <si>
    <r>
      <t>11.</t>
    </r>
    <r>
      <rPr>
        <sz val="7"/>
        <color theme="1"/>
        <rFont val="Times New Roman"/>
        <family val="1"/>
      </rPr>
      <t xml:space="preserve">     </t>
    </r>
    <r>
      <rPr>
        <sz val="11"/>
        <color theme="1"/>
        <rFont val="Trebuchet MS"/>
        <family val="2"/>
      </rPr>
      <t>Port Way:  US 12 to Port Industrial Site</t>
    </r>
  </si>
  <si>
    <r>
      <t>12.</t>
    </r>
    <r>
      <rPr>
        <sz val="7"/>
        <color theme="1"/>
        <rFont val="Times New Roman"/>
        <family val="1"/>
      </rPr>
      <t xml:space="preserve">     </t>
    </r>
    <r>
      <rPr>
        <sz val="11"/>
        <color theme="1"/>
        <rFont val="Trebuchet MS"/>
        <family val="2"/>
      </rPr>
      <t>US 12:  Columbia County to Asotin County</t>
    </r>
  </si>
  <si>
    <r>
      <t>13.</t>
    </r>
    <r>
      <rPr>
        <sz val="7"/>
        <color theme="1"/>
        <rFont val="Times New Roman"/>
        <family val="1"/>
      </rPr>
      <t xml:space="preserve">     </t>
    </r>
    <r>
      <rPr>
        <sz val="11"/>
        <color theme="1"/>
        <rFont val="Trebuchet MS"/>
        <family val="2"/>
      </rPr>
      <t>SR 127:  US 12 to Whitman County</t>
    </r>
  </si>
  <si>
    <t>WHITMAN COUNTY</t>
  </si>
  <si>
    <r>
      <t>1.</t>
    </r>
    <r>
      <rPr>
        <sz val="7"/>
        <color theme="1"/>
        <rFont val="Times New Roman"/>
        <family val="1"/>
      </rPr>
      <t xml:space="preserve">        </t>
    </r>
    <r>
      <rPr>
        <sz val="11"/>
        <color theme="1"/>
        <rFont val="Trebuchet MS"/>
        <family val="2"/>
      </rPr>
      <t>Endicott Road:  Adams County to SR 26</t>
    </r>
  </si>
  <si>
    <r>
      <t>2.</t>
    </r>
    <r>
      <rPr>
        <sz val="7"/>
        <color theme="1"/>
        <rFont val="Times New Roman"/>
        <family val="1"/>
      </rPr>
      <t xml:space="preserve">        </t>
    </r>
    <r>
      <rPr>
        <sz val="11"/>
        <color theme="1"/>
        <rFont val="Trebuchet MS"/>
        <family val="2"/>
      </rPr>
      <t>Dry Creek Road:  US 195 to SR 27</t>
    </r>
  </si>
  <si>
    <r>
      <t>3.</t>
    </r>
    <r>
      <rPr>
        <sz val="7"/>
        <color theme="1"/>
        <rFont val="Times New Roman"/>
        <family val="1"/>
      </rPr>
      <t xml:space="preserve">        </t>
    </r>
    <r>
      <rPr>
        <sz val="11"/>
        <color theme="1"/>
        <rFont val="Trebuchet MS"/>
        <family val="2"/>
      </rPr>
      <t>Belmont-Farmington Road:  SR 27 to Farmington</t>
    </r>
  </si>
  <si>
    <r>
      <t>4.</t>
    </r>
    <r>
      <rPr>
        <sz val="7"/>
        <color theme="1"/>
        <rFont val="Times New Roman"/>
        <family val="1"/>
      </rPr>
      <t xml:space="preserve">        </t>
    </r>
    <r>
      <rPr>
        <sz val="11"/>
        <color theme="1"/>
        <rFont val="Trebuchet MS"/>
        <family val="2"/>
      </rPr>
      <t>Palouse Cove Road:  SR 272 to Idaho border</t>
    </r>
  </si>
  <si>
    <r>
      <t>5.</t>
    </r>
    <r>
      <rPr>
        <sz val="7"/>
        <color theme="1"/>
        <rFont val="Times New Roman"/>
        <family val="1"/>
      </rPr>
      <t xml:space="preserve">        </t>
    </r>
    <r>
      <rPr>
        <sz val="11"/>
        <color theme="1"/>
        <rFont val="Trebuchet MS"/>
        <family val="2"/>
      </rPr>
      <t>Airport Road (Whitman County Memorial):  SR 26 to US 195</t>
    </r>
  </si>
  <si>
    <r>
      <t>6.</t>
    </r>
    <r>
      <rPr>
        <sz val="7"/>
        <color theme="1"/>
        <rFont val="Times New Roman"/>
        <family val="1"/>
      </rPr>
      <t xml:space="preserve">        </t>
    </r>
    <r>
      <rPr>
        <sz val="11"/>
        <color theme="1"/>
        <rFont val="Trebuchet MS"/>
        <family val="2"/>
      </rPr>
      <t>Sommer Road/Wilcox Road:  SR 26 to Almota Road</t>
    </r>
  </si>
  <si>
    <r>
      <t>7.</t>
    </r>
    <r>
      <rPr>
        <sz val="7"/>
        <color theme="1"/>
        <rFont val="Times New Roman"/>
        <family val="1"/>
      </rPr>
      <t xml:space="preserve">        </t>
    </r>
    <r>
      <rPr>
        <sz val="11"/>
        <color theme="1"/>
        <rFont val="Trebuchet MS"/>
        <family val="2"/>
      </rPr>
      <t>Almota Road:  US 195 to SR 194</t>
    </r>
  </si>
  <si>
    <r>
      <t>8.</t>
    </r>
    <r>
      <rPr>
        <sz val="7"/>
        <color theme="1"/>
        <rFont val="Times New Roman"/>
        <family val="1"/>
      </rPr>
      <t xml:space="preserve">        </t>
    </r>
    <r>
      <rPr>
        <sz val="11"/>
        <color theme="1"/>
        <rFont val="Trebuchet MS"/>
        <family val="2"/>
      </rPr>
      <t>Upper Union Flat Road/Hamilton Hill Road:  SR 194 to Almota Road</t>
    </r>
  </si>
  <si>
    <r>
      <t>9.</t>
    </r>
    <r>
      <rPr>
        <sz val="7"/>
        <color theme="1"/>
        <rFont val="Times New Roman"/>
        <family val="1"/>
      </rPr>
      <t xml:space="preserve">        </t>
    </r>
    <r>
      <rPr>
        <sz val="11"/>
        <color theme="1"/>
        <rFont val="Trebuchet MS"/>
        <family val="2"/>
      </rPr>
      <t>Bishop Boulevard:  SR 27 to SR 270</t>
    </r>
  </si>
  <si>
    <r>
      <t>10.</t>
    </r>
    <r>
      <rPr>
        <sz val="7"/>
        <color theme="1"/>
        <rFont val="Times New Roman"/>
        <family val="1"/>
      </rPr>
      <t xml:space="preserve">     </t>
    </r>
    <r>
      <rPr>
        <sz val="11"/>
        <color theme="1"/>
        <rFont val="Trebuchet MS"/>
        <family val="2"/>
      </rPr>
      <t>Stadium Way:  SR 27 to SR 270</t>
    </r>
  </si>
  <si>
    <t>Several existing roadways will need attention to provide needed improvements to foster recreation and logging activities and contribute to the economic vitality of the region.  Detailed analysis should be undertaken that considers alignment issues, shoulders, guardrails and other appropriate measures.  At a minimum the study should include the following roadways:</t>
  </si>
  <si>
    <r>
      <t>·</t>
    </r>
    <r>
      <rPr>
        <sz val="7"/>
        <color theme="1"/>
        <rFont val="Times New Roman"/>
        <family val="1"/>
      </rPr>
      <t xml:space="preserve">         </t>
    </r>
    <r>
      <rPr>
        <sz val="11"/>
        <color theme="1"/>
        <rFont val="Trebuchet MS"/>
        <family val="2"/>
      </rPr>
      <t>SR 129 - coordinate with WSDOT Route Development Plan</t>
    </r>
  </si>
  <si>
    <r>
      <t>·</t>
    </r>
    <r>
      <rPr>
        <sz val="7"/>
        <color theme="1"/>
        <rFont val="Times New Roman"/>
        <family val="1"/>
      </rPr>
      <t xml:space="preserve">         </t>
    </r>
    <r>
      <rPr>
        <sz val="11"/>
        <color theme="1"/>
        <rFont val="Trebuchet MS"/>
        <family val="2"/>
      </rPr>
      <t>West Mountain Road</t>
    </r>
  </si>
  <si>
    <r>
      <t>·</t>
    </r>
    <r>
      <rPr>
        <sz val="7"/>
        <color theme="1"/>
        <rFont val="Times New Roman"/>
        <family val="1"/>
      </rPr>
      <t xml:space="preserve">         </t>
    </r>
    <r>
      <rPr>
        <sz val="11"/>
        <color theme="1"/>
        <rFont val="Trebuchet MS"/>
        <family val="2"/>
      </rPr>
      <t>Asotin Creek Road</t>
    </r>
  </si>
  <si>
    <t>A number of roadways that provide connections to Whitman and Garfield counties as well as the states of Idaho and Oregon should be considered for improvements.  Detailed analysis should be performed that addresses alignment issues, shoulders, guardrails and other appropriate measures.  The study should include the following roadways:</t>
  </si>
  <si>
    <r>
      <t>·</t>
    </r>
    <r>
      <rPr>
        <sz val="7"/>
        <color theme="1"/>
        <rFont val="Times New Roman"/>
        <family val="1"/>
      </rPr>
      <t xml:space="preserve">         </t>
    </r>
    <r>
      <rPr>
        <sz val="11"/>
        <color theme="1"/>
        <rFont val="Trebuchet MS"/>
        <family val="2"/>
      </rPr>
      <t>SR 129 – coordinate with WSDOT Route Development Plan</t>
    </r>
  </si>
  <si>
    <r>
      <t>·</t>
    </r>
    <r>
      <rPr>
        <sz val="7"/>
        <color theme="1"/>
        <rFont val="Times New Roman"/>
        <family val="1"/>
      </rPr>
      <t xml:space="preserve">         </t>
    </r>
    <r>
      <rPr>
        <sz val="11"/>
        <color theme="1"/>
        <rFont val="Trebuchet MS"/>
        <family val="2"/>
      </rPr>
      <t>Troy Road/Grande Rhonde Road</t>
    </r>
  </si>
  <si>
    <r>
      <t>·</t>
    </r>
    <r>
      <rPr>
        <sz val="7"/>
        <color theme="1"/>
        <rFont val="Times New Roman"/>
        <family val="1"/>
      </rPr>
      <t xml:space="preserve">         </t>
    </r>
    <r>
      <rPr>
        <sz val="11"/>
        <color theme="1"/>
        <rFont val="Trebuchet MS"/>
        <family val="2"/>
      </rPr>
      <t>Peola Road</t>
    </r>
  </si>
  <si>
    <r>
      <t>·</t>
    </r>
    <r>
      <rPr>
        <sz val="7"/>
        <color theme="1"/>
        <rFont val="Times New Roman"/>
        <family val="1"/>
      </rPr>
      <t xml:space="preserve">         </t>
    </r>
    <r>
      <rPr>
        <sz val="11"/>
        <color theme="1"/>
        <rFont val="Trebuchet MS"/>
        <family val="2"/>
      </rPr>
      <t>Red Wolf Bridge (SR 128) – improve turning radius for trucks on north side</t>
    </r>
  </si>
  <si>
    <t>Snake River Crossings</t>
  </si>
  <si>
    <t>Future study efforts should determine long-range traffic volume demand to cross the Snake River between Asotin and Nez Perce Counties and determine appropriate methods to address future need.  This should be coordinated with the Lewis Clark Valley Metropolitan Planning Organization (LCVMPO) and regional demographic forecasts and should consider structural integrity of the existing bridges.  Potential solutions may include: replace/widen the US 12 bridge, replace/widen the Southway Bridge, or provide a third river crossing south of the Southway Bridge.  The product of this effort should address both short and long-range improvements and develop more detailed cost estimates that could be included in future Transportation Improvement Programs.</t>
  </si>
  <si>
    <t>Downtown Dayton</t>
  </si>
  <si>
    <t>Trucks need to be better accommodated in Dayton.  A by-pass of downtown Dayton is not desired, however the feasibility of providing a collector roadway parallel to US 12 should be considered and evaluated, possibly Commercial Street.  This concept could help to minimize the impacts of trucks on the community while easing the trip for the traveler as well.  Another consideration for downtown Dayton is the possibility of adding traffic signals at strategic intersections in order to improve cross-town connectivity.  As traffic volumes on US 12 continue to rise it will become more difficult for local trips to safely cross the arterial.</t>
  </si>
  <si>
    <t>Freight Routes and Modes to the Snake River</t>
  </si>
  <si>
    <t>The impact of heavier trucks on county roadways should be studied.  A tremendous amount of grain is hauled on county roads north of US 12 in Garfield County to the Snake River (95% of all grain is hauled to the Snake River).  The long term maintenance costs for these several roadways are expected to increase dramatically over time, resulting in an overall system failure. The impacts of these long term costs as well as the feasibility for alternative freight systems need to be studied in depth.  Such a study might also investigate the possibility of new rail lines on abandoned rail corridors that would be self-contained to take product to the ports.</t>
  </si>
  <si>
    <t xml:space="preserve">In Whitman County the need to increase options for hauling freight could be studied.  So much of the product in Whitman County is destined for the Port of Almota and must traverse a significant distance on just a few roadways where there is a significant grade change down to the Port.  A study examining other means of transporting the product down to the Port might identify other means to transport the products that could be implemented with less funds than would be required to reconstruct and maintain SR 194 at least from the junction with Almota Road south to the Port of Almota. </t>
  </si>
  <si>
    <t>Pomeroy</t>
  </si>
  <si>
    <t>Within the town of Pomeroy there are heavy impacts from US 12 through traffic on local travel patterns.  A traffic study needs to be completed that would evaluate the possibility of alternative traffic designs which would consider mobility, safety, local circulation and pedestrian travel.</t>
  </si>
  <si>
    <r>
      <t>Wawawai Road Extention</t>
    </r>
    <r>
      <rPr>
        <sz val="11"/>
        <color theme="1"/>
        <rFont val="Trebuchet MS"/>
        <family val="2"/>
      </rPr>
      <t xml:space="preserve"> </t>
    </r>
  </si>
  <si>
    <t xml:space="preserve">The Port of Whitman has identified the need to pursue the extension of Wawawai Road to Lower Granite Dam.  The roadway currently follows the Snake River heading west from the Port of Wilma for several miles and then turns inland to connect with US 195 near Pullman.  A stretch of approximately 2 – 3 miles along the river between where Wawawai Road turns inland and where Granite Road extends southeastward from the Port of Almota and SR 194 is not served by a roadway.  A railroad line follows the river and the slopes are steep; considerable rock work will be required to construct this roadway linkage.  </t>
  </si>
  <si>
    <t>If the silting problem worsens or dredging is discontinued and barges transporting grain are unable to proceed to the Ports of Wilma, Clarkston and Lewiston, this roadway could serve an important linkage to the Port of Almota where barges could be loaded downstream of the Lower Granite Dam.</t>
  </si>
  <si>
    <r>
      <t>SR 230 Connecting Lamont to I-90</t>
    </r>
    <r>
      <rPr>
        <sz val="11"/>
        <color theme="1"/>
        <rFont val="Trebuchet MS"/>
        <family val="2"/>
      </rPr>
      <t xml:space="preserve">  </t>
    </r>
  </si>
  <si>
    <t>Roadways Traversing Snake River Dams</t>
  </si>
  <si>
    <t>As a result of the terrorist events of September, 11, 2001, the roadways traversing the Snake River Dams have been closed.  Since many of the Port facilities are situated near these dams, this effects travel routes to the ports, causing out-of-direction travel and increased wear on county roadways.  Reopening of the Lower Granite Dam river crossing would provide a much more direct route to Pullman from Pomeroy and better distribute truck loads rather than focus so many trips to the Port of Central Ferry.</t>
  </si>
  <si>
    <t>Growth in population, employment and the movement of goods will impact many roads in Asotin County.  It is anticipated that a network of local roadways will serve growth in.  Some new collector and arterial roadways will also be built to meet future demand.  Some existing locally owned roadways as well as state owned collector and arterial facilities will need attention to accommodate future traffic volumes.  Specific improvements will need to be identified as growth occurs, likely improvements to the following roadways were discussed at the Asotin County meeting:</t>
  </si>
  <si>
    <r>
      <t>·</t>
    </r>
    <r>
      <rPr>
        <sz val="7"/>
        <color theme="1"/>
        <rFont val="Times New Roman"/>
        <family val="1"/>
      </rPr>
      <t xml:space="preserve">         </t>
    </r>
    <r>
      <rPr>
        <sz val="11"/>
        <color theme="1"/>
        <rFont val="Trebuchet MS"/>
        <family val="2"/>
      </rPr>
      <t>US 12 – within Clarkston</t>
    </r>
  </si>
  <si>
    <r>
      <t>·</t>
    </r>
    <r>
      <rPr>
        <sz val="7"/>
        <color theme="1"/>
        <rFont val="Times New Roman"/>
        <family val="1"/>
      </rPr>
      <t xml:space="preserve">         </t>
    </r>
    <r>
      <rPr>
        <sz val="11"/>
        <color theme="1"/>
        <rFont val="Trebuchet MS"/>
        <family val="2"/>
      </rPr>
      <t>US 12 – widen west to I-182</t>
    </r>
  </si>
  <si>
    <r>
      <t>·</t>
    </r>
    <r>
      <rPr>
        <sz val="7"/>
        <color theme="1"/>
        <rFont val="Times New Roman"/>
        <family val="1"/>
      </rPr>
      <t xml:space="preserve">         </t>
    </r>
    <r>
      <rPr>
        <sz val="11"/>
        <color theme="1"/>
        <rFont val="Trebuchet MS"/>
        <family val="2"/>
      </rPr>
      <t>US 195 – widen north to Spokane, provide grade separation at Wawawai Road</t>
    </r>
  </si>
  <si>
    <r>
      <t>·</t>
    </r>
    <r>
      <rPr>
        <sz val="7"/>
        <color theme="1"/>
        <rFont val="Times New Roman"/>
        <family val="1"/>
      </rPr>
      <t xml:space="preserve">         </t>
    </r>
    <r>
      <rPr>
        <sz val="11"/>
        <color theme="1"/>
        <rFont val="Trebuchet MS"/>
        <family val="2"/>
      </rPr>
      <t>Evans Road</t>
    </r>
  </si>
  <si>
    <r>
      <t>·</t>
    </r>
    <r>
      <rPr>
        <sz val="7"/>
        <color theme="1"/>
        <rFont val="Times New Roman"/>
        <family val="1"/>
      </rPr>
      <t xml:space="preserve">         </t>
    </r>
    <r>
      <rPr>
        <sz val="11"/>
        <color theme="1"/>
        <rFont val="Trebuchet MS"/>
        <family val="2"/>
      </rPr>
      <t>Dustin Loop Road</t>
    </r>
  </si>
  <si>
    <r>
      <t>·</t>
    </r>
    <r>
      <rPr>
        <sz val="7"/>
        <color theme="1"/>
        <rFont val="Times New Roman"/>
        <family val="1"/>
      </rPr>
      <t xml:space="preserve">         </t>
    </r>
    <r>
      <rPr>
        <sz val="11"/>
        <color theme="1"/>
        <rFont val="Trebuchet MS"/>
        <family val="2"/>
      </rPr>
      <t>Ben Johnson Road to Appleside</t>
    </r>
  </si>
  <si>
    <r>
      <t>·</t>
    </r>
    <r>
      <rPr>
        <sz val="7"/>
        <color theme="1"/>
        <rFont val="Times New Roman"/>
        <family val="1"/>
      </rPr>
      <t xml:space="preserve">         </t>
    </r>
    <r>
      <rPr>
        <sz val="11"/>
        <color theme="1"/>
        <rFont val="Trebuchet MS"/>
        <family val="2"/>
      </rPr>
      <t>Snake River Road</t>
    </r>
  </si>
  <si>
    <t>It should be mentioned that there are north-south routes in Idaho that provide significant benefits and experience similar challenges as routes in Washington.  Improvements for some routes must consider the influence that routes in both states have on each other.</t>
  </si>
  <si>
    <t>US 12 is the major arterial corridor throughout Columbia county.  The widening to four lanes from the Tri-Cities to Walla Walla should eventually be extended to Dayton.  In the interim, left and right turn lanes and passing lanes should be strategically placed to improve traffic flow and safety, especially where there is poor sight distance such as Longs elevator and Lewis Clark State Park.</t>
  </si>
  <si>
    <t>US 195 is the major north-south arterial through Whitman County.  It is often burdened with traffic back-ups due to slow moving vehicles or event traffic to/from Pullman.  Congestion in Pullman also hampers the ability of through traffic primarily for east-west movements; a discussion of a Pullman bypass was included in the 1994 RTP.  A preferred northern bypass alignment has been identified with significant right-of way secured, however there is no identified funding source. The City of Pullman is currently studying the possibility of a south by-pass.  The Moscow Ring Road will also pass through part of Whitman County.  Other roadways were also mentioned for mobility improvements at the visioning meeting as well.  Suggestions included:</t>
  </si>
  <si>
    <r>
      <t>·</t>
    </r>
    <r>
      <rPr>
        <sz val="7"/>
        <color theme="1"/>
        <rFont val="Times New Roman"/>
        <family val="1"/>
      </rPr>
      <t xml:space="preserve">         </t>
    </r>
    <r>
      <rPr>
        <sz val="11"/>
        <color theme="1"/>
        <rFont val="Trebuchet MS"/>
        <family val="2"/>
      </rPr>
      <t xml:space="preserve">Widen US 195 from Lewiston to Spokane. </t>
    </r>
  </si>
  <si>
    <r>
      <t>·</t>
    </r>
    <r>
      <rPr>
        <sz val="7"/>
        <color theme="1"/>
        <rFont val="Times New Roman"/>
        <family val="1"/>
      </rPr>
      <t xml:space="preserve">         </t>
    </r>
    <r>
      <rPr>
        <sz val="11"/>
        <color theme="1"/>
        <rFont val="Trebuchet MS"/>
        <family val="2"/>
      </rPr>
      <t>Provide additional hill climbing/passing lanes from Lewiston to Spokane</t>
    </r>
  </si>
  <si>
    <r>
      <t>·</t>
    </r>
    <r>
      <rPr>
        <sz val="7"/>
        <color theme="1"/>
        <rFont val="Times New Roman"/>
        <family val="1"/>
      </rPr>
      <t xml:space="preserve">         </t>
    </r>
    <r>
      <rPr>
        <sz val="11"/>
        <color theme="1"/>
        <rFont val="Trebuchet MS"/>
        <family val="2"/>
      </rPr>
      <t>North Pullman Bypass</t>
    </r>
  </si>
  <si>
    <r>
      <t>·</t>
    </r>
    <r>
      <rPr>
        <sz val="7"/>
        <color theme="1"/>
        <rFont val="Times New Roman"/>
        <family val="1"/>
      </rPr>
      <t xml:space="preserve">         </t>
    </r>
    <r>
      <rPr>
        <sz val="11"/>
        <color theme="1"/>
        <rFont val="Trebuchet MS"/>
        <family val="2"/>
      </rPr>
      <t>South Pullman Bypass</t>
    </r>
  </si>
  <si>
    <r>
      <t>·</t>
    </r>
    <r>
      <rPr>
        <sz val="7"/>
        <color theme="1"/>
        <rFont val="Times New Roman"/>
        <family val="1"/>
      </rPr>
      <t xml:space="preserve">         </t>
    </r>
    <r>
      <rPr>
        <sz val="11"/>
        <color theme="1"/>
        <rFont val="Trebuchet MS"/>
        <family val="2"/>
      </rPr>
      <t>SH-26 improvements</t>
    </r>
  </si>
  <si>
    <r>
      <t>·</t>
    </r>
    <r>
      <rPr>
        <sz val="7"/>
        <color theme="1"/>
        <rFont val="Times New Roman"/>
        <family val="1"/>
      </rPr>
      <t xml:space="preserve">         </t>
    </r>
    <r>
      <rPr>
        <sz val="11"/>
        <color theme="1"/>
        <rFont val="Trebuchet MS"/>
        <family val="2"/>
      </rPr>
      <t>Airport Road</t>
    </r>
  </si>
  <si>
    <r>
      <t>·</t>
    </r>
    <r>
      <rPr>
        <sz val="7"/>
        <color theme="1"/>
        <rFont val="Times New Roman"/>
        <family val="1"/>
      </rPr>
      <t xml:space="preserve">         </t>
    </r>
    <r>
      <rPr>
        <sz val="11"/>
        <color theme="1"/>
        <rFont val="Trebuchet MS"/>
        <family val="2"/>
      </rPr>
      <t>Preserve future functionality of rural corridors now through right-of-way and access management and frontage roads where appropriate</t>
    </r>
  </si>
  <si>
    <t>Miles</t>
  </si>
  <si>
    <t>Pavement Width</t>
  </si>
  <si>
    <t>Cost/ Sq.Yd.</t>
  </si>
  <si>
    <t>Cost/mile</t>
  </si>
  <si>
    <t>average cost per year</t>
  </si>
  <si>
    <t>Asotin</t>
  </si>
  <si>
    <t>Clarkston</t>
  </si>
  <si>
    <t>Total</t>
  </si>
  <si>
    <t>Albion</t>
  </si>
  <si>
    <t>Colfax</t>
  </si>
  <si>
    <t>Colton</t>
  </si>
  <si>
    <t>Endicott</t>
  </si>
  <si>
    <t>Farmington</t>
  </si>
  <si>
    <t>Garfield</t>
  </si>
  <si>
    <t>LaCrosse</t>
  </si>
  <si>
    <t>Lamont</t>
  </si>
  <si>
    <t>Malden</t>
  </si>
  <si>
    <t>Oakesdale</t>
  </si>
  <si>
    <t>Palouse</t>
  </si>
  <si>
    <t>Pullman</t>
  </si>
  <si>
    <t>Rosalia</t>
  </si>
  <si>
    <t>St. John</t>
  </si>
  <si>
    <t>Tekoa</t>
  </si>
  <si>
    <t>Uniontown</t>
  </si>
  <si>
    <t>WSU</t>
  </si>
  <si>
    <t>Note: City road widths assumes a 32 foot wide road.</t>
  </si>
  <si>
    <t>City road miles are taken 2008 WSDOT Revenue &amp; Expenditures Summary. Crack seal cost estimate assumes $1.00 per sq.yd. for cities</t>
  </si>
  <si>
    <t>Dayton</t>
  </si>
  <si>
    <t>Starbuck</t>
  </si>
  <si>
    <t>Columbia</t>
  </si>
  <si>
    <t>Whitman</t>
  </si>
  <si>
    <t>Chip seal cost estimate assumes $1.00 per sq.yd for cities Crack seal assumes a 3yr maintenance plan</t>
  </si>
  <si>
    <t>Chip seal assumes a 7yr maintenance plan</t>
  </si>
  <si>
    <r>
      <t xml:space="preserve">PROJECT  DESCRIPTION: </t>
    </r>
    <r>
      <rPr>
        <sz val="9"/>
        <color theme="1"/>
        <rFont val="Arial"/>
        <family val="2"/>
      </rPr>
      <t>Construct BST roadway over existing gravel road -- 26' wide</t>
    </r>
  </si>
  <si>
    <t>Cost per mile of Road</t>
  </si>
  <si>
    <t>ITEM</t>
  </si>
  <si>
    <t>NO.</t>
  </si>
  <si>
    <t>DESCRIPTION</t>
  </si>
  <si>
    <t>SCHEDULE OF VALUES</t>
  </si>
  <si>
    <t>QUANTITY</t>
  </si>
  <si>
    <t>UNIT</t>
  </si>
  <si>
    <t>UNIT PRICE</t>
  </si>
  <si>
    <t>TOTAL COST</t>
  </si>
  <si>
    <t>ROADWAY/STORM  DRAINAGE</t>
  </si>
  <si>
    <t>Processing and Finishing</t>
  </si>
  <si>
    <t>Sales Tax Engineering/Administration  Fees</t>
  </si>
  <si>
    <t>Contigency</t>
  </si>
  <si>
    <t>Cities - Columbia County</t>
  </si>
  <si>
    <t>Cities - Whitman County</t>
  </si>
  <si>
    <t>Average</t>
  </si>
  <si>
    <r>
      <t>7.</t>
    </r>
    <r>
      <rPr>
        <sz val="7"/>
        <color theme="1"/>
        <rFont val="Times New Roman"/>
        <family val="1"/>
      </rPr>
      <t xml:space="preserve">        </t>
    </r>
    <r>
      <rPr>
        <sz val="11"/>
        <color theme="1"/>
        <rFont val="Trebuchet MS"/>
        <family val="2"/>
      </rPr>
      <t xml:space="preserve">Eager Road/Thorn Hollow Road/Whetstone Road/Kellogg Hollow Road:  </t>
    </r>
  </si>
  <si>
    <t>US 12 to McKay Alto Road (CR #92160, #92180, #25860, #92250)</t>
  </si>
  <si>
    <t>RTP Steering Committee 2016-17</t>
  </si>
  <si>
    <t>Citizen Advisory Committee 2016-17</t>
  </si>
  <si>
    <t>List of Appendixes</t>
  </si>
  <si>
    <t>Appendix A- PRTPO Board and TAC Members</t>
  </si>
  <si>
    <t>Appendix B- Flyers for Public and Local Agency Meetings</t>
  </si>
  <si>
    <t>Appendix E- Regionally Significant Roadways</t>
  </si>
  <si>
    <t>Gravel Roadway to BST Conversion Estimate</t>
  </si>
  <si>
    <r>
      <rPr>
        <b/>
        <sz val="7"/>
        <rFont val="Arial"/>
        <family val="2"/>
      </rPr>
      <t>Asotin County</t>
    </r>
  </si>
  <si>
    <r>
      <rPr>
        <sz val="7"/>
        <rFont val="Arial"/>
        <family val="2"/>
      </rPr>
      <t>Property Tax</t>
    </r>
  </si>
  <si>
    <r>
      <rPr>
        <sz val="7"/>
        <rFont val="Arial"/>
        <family val="2"/>
      </rPr>
      <t>State Motor Fuel Tax</t>
    </r>
  </si>
  <si>
    <r>
      <rPr>
        <sz val="7"/>
        <rFont val="Arial"/>
        <family val="2"/>
      </rPr>
      <t>Federal Revenues</t>
    </r>
  </si>
  <si>
    <r>
      <rPr>
        <b/>
        <i/>
        <sz val="7"/>
        <rFont val="Arial"/>
        <family val="2"/>
      </rPr>
      <t>Total</t>
    </r>
  </si>
  <si>
    <r>
      <rPr>
        <b/>
        <sz val="7"/>
        <rFont val="Arial"/>
        <family val="2"/>
      </rPr>
      <t>Cities - Asotin County</t>
    </r>
  </si>
  <si>
    <r>
      <rPr>
        <sz val="7"/>
        <rFont val="Arial"/>
        <family val="2"/>
      </rPr>
      <t>-</t>
    </r>
  </si>
  <si>
    <r>
      <rPr>
        <b/>
        <sz val="7"/>
        <rFont val="Arial"/>
        <family val="2"/>
      </rPr>
      <t>Columbia County</t>
    </r>
  </si>
  <si>
    <r>
      <rPr>
        <b/>
        <sz val="7"/>
        <rFont val="Arial"/>
        <family val="2"/>
      </rPr>
      <t>Garfield County</t>
    </r>
  </si>
  <si>
    <r>
      <rPr>
        <b/>
        <sz val="7"/>
        <rFont val="Arial"/>
        <family val="2"/>
      </rPr>
      <t>Cities - Garfield County</t>
    </r>
  </si>
  <si>
    <r>
      <rPr>
        <b/>
        <sz val="7"/>
        <rFont val="Arial"/>
        <family val="2"/>
      </rPr>
      <t>Whitman County</t>
    </r>
  </si>
  <si>
    <r>
      <rPr>
        <sz val="7"/>
        <rFont val="Arial"/>
        <family val="2"/>
      </rPr>
      <t>Assumptions                    Local Property Tax assumed to grow 1% per year.</t>
    </r>
  </si>
  <si>
    <r>
      <rPr>
        <sz val="7"/>
        <rFont val="Arial"/>
        <family val="2"/>
      </rPr>
      <t>State Motor Fuel Tax distribution estimates based on 2010 WSDOT MVFT forecast (FY) and 2009 current city and county allotment percentages. Federal Revenues assumed to grow at long-term average annual growth in county population (Source: OFM).</t>
    </r>
  </si>
  <si>
    <t xml:space="preserve">Total
</t>
  </si>
  <si>
    <t>Cost/Yard</t>
  </si>
  <si>
    <t>Cost/Mile</t>
  </si>
  <si>
    <t>Appendix H- Gravel Roadway to BST Conversion Estimates</t>
  </si>
  <si>
    <t>Char Kay</t>
  </si>
  <si>
    <t xml:space="preserve">Jennie Dickinson </t>
  </si>
  <si>
    <t>Mike Rizzitiello</t>
  </si>
  <si>
    <t>All remaining small towns in the region, who were not actively involved in steering  committee meetings were a part of the ongoing email communications throughout the project duration</t>
  </si>
  <si>
    <t>Karl Boehmke</t>
  </si>
  <si>
    <t>Resident</t>
  </si>
  <si>
    <t>Karen Kiessling</t>
  </si>
  <si>
    <t>League of Women Voters Pullman</t>
  </si>
  <si>
    <t>Mary Collins</t>
  </si>
  <si>
    <t>Richard Wesson</t>
  </si>
  <si>
    <t>Business owner</t>
  </si>
  <si>
    <t>David Tysz</t>
  </si>
  <si>
    <t>Town of Tekoa</t>
  </si>
  <si>
    <t>Helen Burke</t>
  </si>
  <si>
    <t>Swan Eaton</t>
  </si>
  <si>
    <t>Paul Spencer</t>
  </si>
  <si>
    <r>
      <t xml:space="preserve">PROJECT: </t>
    </r>
    <r>
      <rPr>
        <sz val="9"/>
        <color theme="1"/>
        <rFont val="Arial"/>
        <family val="2"/>
      </rPr>
      <t>Palouse Regional Transporation Plan 2040</t>
    </r>
  </si>
  <si>
    <t>Palouse 2040 Committee Members List</t>
  </si>
  <si>
    <t>All Individual survey responses (Double click to open the file)</t>
  </si>
  <si>
    <t>(Double click to open the file)</t>
  </si>
  <si>
    <t>Actual Revenue</t>
  </si>
  <si>
    <t>Forecasted Revenue</t>
  </si>
  <si>
    <t>Total Revenue 2016-2040</t>
  </si>
  <si>
    <t>Factor</t>
  </si>
  <si>
    <t xml:space="preserve"> Paint Line</t>
  </si>
  <si>
    <t>Asphalt MC-250</t>
  </si>
  <si>
    <t>Additional Brooming</t>
  </si>
  <si>
    <t xml:space="preserve">Furnishing and Placing Crushed Screening No. 4 to 0 </t>
  </si>
  <si>
    <t xml:space="preserve">Furnishing and Placing Crushed Screening 3/4 to 1/2 </t>
  </si>
  <si>
    <t xml:space="preserve">Furnishing and Placing Crushed Screening 1/2 to No. 4 </t>
  </si>
  <si>
    <t>Asphalt CRS-2</t>
  </si>
  <si>
    <t>SUBTOTAL</t>
  </si>
  <si>
    <t>Dodd Snodgrass</t>
  </si>
  <si>
    <t>Kristine Meyer</t>
  </si>
  <si>
    <t>County Commissioner</t>
  </si>
  <si>
    <t>Dwight Robanske</t>
  </si>
  <si>
    <t>Interim Transit Manager</t>
  </si>
  <si>
    <t xml:space="preserve">Brian Shinn </t>
  </si>
  <si>
    <t>Jenny George (Treasurer)</t>
  </si>
  <si>
    <t xml:space="preserve">Please note: A representative from any city, port, county, and transit agency that is not listed above, but is part of </t>
  </si>
  <si>
    <t>the Palouse RTPO region, is considered as a transportation policy board member of the Palouse RTPO</t>
  </si>
  <si>
    <t>Town of Albion</t>
  </si>
  <si>
    <t>Town of Colton</t>
  </si>
  <si>
    <t>Town of Endicott</t>
  </si>
  <si>
    <t>Town of Farmington</t>
  </si>
  <si>
    <t>Town of Garfield</t>
  </si>
  <si>
    <t>Town of Lacrosse</t>
  </si>
  <si>
    <t>Town of Lamont</t>
  </si>
  <si>
    <t>Town of Malden</t>
  </si>
  <si>
    <t>Town of St. John</t>
  </si>
  <si>
    <t>Town Representative</t>
  </si>
  <si>
    <t>Elected official/ designee</t>
  </si>
  <si>
    <t>Representatives</t>
  </si>
  <si>
    <t>Agencies</t>
  </si>
  <si>
    <t>Kevin Poole</t>
  </si>
  <si>
    <t>Yet to Received</t>
  </si>
  <si>
    <t>Future Transportation Planning Studies</t>
  </si>
  <si>
    <t>APPENDIX F: Future Transportation Planning Studies</t>
  </si>
  <si>
    <t>24 year cost</t>
  </si>
  <si>
    <t>crack seal</t>
  </si>
  <si>
    <t>Single chip Seal</t>
  </si>
  <si>
    <r>
      <rPr>
        <b/>
        <u/>
        <sz val="10"/>
        <rFont val="Arial"/>
        <family val="2"/>
      </rPr>
      <t>COUNTIES</t>
    </r>
  </si>
  <si>
    <r>
      <rPr>
        <b/>
        <sz val="9"/>
        <rFont val="Arial"/>
        <family val="2"/>
      </rPr>
      <t>Asotin County</t>
    </r>
  </si>
  <si>
    <r>
      <rPr>
        <sz val="8"/>
        <rFont val="Arial"/>
        <family val="2"/>
      </rPr>
      <t>Treatment Type</t>
    </r>
  </si>
  <si>
    <r>
      <rPr>
        <b/>
        <u/>
        <sz val="8"/>
        <rFont val="Arial"/>
        <family val="2"/>
      </rPr>
      <t>County</t>
    </r>
  </si>
  <si>
    <r>
      <rPr>
        <sz val="8"/>
        <rFont val="Arial"/>
        <family val="2"/>
      </rPr>
      <t>Miles</t>
    </r>
  </si>
  <si>
    <r>
      <rPr>
        <sz val="8"/>
        <rFont val="Arial"/>
        <family val="2"/>
      </rPr>
      <t xml:space="preserve">Pavement
</t>
    </r>
    <r>
      <rPr>
        <sz val="8"/>
        <rFont val="Arial"/>
        <family val="2"/>
      </rPr>
      <t>Width</t>
    </r>
  </si>
  <si>
    <r>
      <rPr>
        <sz val="8"/>
        <rFont val="Arial"/>
        <family val="2"/>
      </rPr>
      <t xml:space="preserve">Cost/
</t>
    </r>
    <r>
      <rPr>
        <sz val="8"/>
        <rFont val="Arial"/>
        <family val="2"/>
      </rPr>
      <t>Sq.Yd.</t>
    </r>
  </si>
  <si>
    <r>
      <rPr>
        <sz val="8"/>
        <rFont val="Arial"/>
        <family val="2"/>
      </rPr>
      <t>Cost/mile</t>
    </r>
  </si>
  <si>
    <r>
      <rPr>
        <sz val="8"/>
        <rFont val="Arial"/>
        <family val="2"/>
      </rPr>
      <t xml:space="preserve">average cost
</t>
    </r>
    <r>
      <rPr>
        <sz val="8"/>
        <rFont val="Arial"/>
        <family val="2"/>
      </rPr>
      <t>per year</t>
    </r>
  </si>
  <si>
    <r>
      <rPr>
        <sz val="8"/>
        <rFont val="Arial"/>
        <family val="2"/>
      </rPr>
      <t>Asotin</t>
    </r>
  </si>
  <si>
    <r>
      <rPr>
        <b/>
        <sz val="9"/>
        <rFont val="Arial"/>
        <family val="2"/>
      </rPr>
      <t>Columbia County</t>
    </r>
  </si>
  <si>
    <r>
      <rPr>
        <sz val="8"/>
        <rFont val="Arial"/>
        <family val="2"/>
      </rPr>
      <t>Columbia</t>
    </r>
  </si>
  <si>
    <r>
      <rPr>
        <b/>
        <sz val="9"/>
        <rFont val="Arial"/>
        <family val="2"/>
      </rPr>
      <t>Garfield County</t>
    </r>
  </si>
  <si>
    <r>
      <rPr>
        <sz val="8"/>
        <rFont val="Arial"/>
        <family val="2"/>
      </rPr>
      <t>Garfield</t>
    </r>
  </si>
  <si>
    <r>
      <rPr>
        <b/>
        <sz val="9"/>
        <rFont val="Arial"/>
        <family val="2"/>
      </rPr>
      <t>Whitman County</t>
    </r>
  </si>
  <si>
    <r>
      <rPr>
        <sz val="8"/>
        <rFont val="Arial"/>
        <family val="2"/>
      </rPr>
      <t>Whitman</t>
    </r>
  </si>
  <si>
    <r>
      <rPr>
        <sz val="8"/>
        <rFont val="Arial"/>
        <family val="2"/>
      </rPr>
      <t>Note:</t>
    </r>
  </si>
  <si>
    <r>
      <rPr>
        <sz val="8"/>
        <rFont val="Arial"/>
        <family val="2"/>
      </rPr>
      <t>County road width and miles are actual amounts from the County Road Log.</t>
    </r>
  </si>
  <si>
    <r>
      <rPr>
        <sz val="8"/>
        <rFont val="Arial"/>
        <family val="2"/>
      </rPr>
      <t>Chip seal assumes a 7yr maintenance plan</t>
    </r>
  </si>
  <si>
    <r>
      <rPr>
        <sz val="8"/>
        <rFont val="Arial"/>
        <family val="2"/>
      </rPr>
      <t>Whitman County City road milage includes roads owned by Washington State University (13.68 miles)</t>
    </r>
  </si>
  <si>
    <t>Cost/Yd</t>
  </si>
  <si>
    <t>Crack Seal</t>
  </si>
  <si>
    <t>Single Chip Seal</t>
  </si>
  <si>
    <t>Crack seal cost estimate assumes $1.30 per sq.yd. for counties Chip seal cost estimate assumes $1.30 per sq.yd for counties Crack seal assumes a 3yr maintenance plan</t>
  </si>
  <si>
    <t>Appendix D1- Public Input on Final Draft</t>
  </si>
  <si>
    <r>
      <t>Improve access to adjacent states and counties</t>
    </r>
    <r>
      <rPr>
        <b/>
        <sz val="11"/>
        <color theme="1"/>
        <rFont val="Trebuchet MS"/>
        <family val="2"/>
      </rPr>
      <t xml:space="preserve"> </t>
    </r>
  </si>
  <si>
    <r>
      <t>Improve access to the United States Forest Service lands</t>
    </r>
    <r>
      <rPr>
        <b/>
        <sz val="11"/>
        <color theme="1"/>
        <rFont val="Trebuchet MS"/>
        <family val="2"/>
      </rPr>
      <t xml:space="preserve"> </t>
    </r>
  </si>
  <si>
    <t>Pomeroy Alternate Route</t>
  </si>
  <si>
    <t>Appendix C- Visual Display and PowePoint Material for Public Meetings</t>
  </si>
  <si>
    <t>Appendix D and D1- Public Input/ Comments During the Process, And Public Input on Final Draft</t>
  </si>
  <si>
    <t>Appendix G- Detailed Pavement Maintenance and Preservation Costs for cities</t>
  </si>
  <si>
    <t>Appendix H- Detailed Pavement Maintenance and Preservation Cost for counties</t>
  </si>
  <si>
    <t>Appendix I - Palouse Region- Expected 24 Year Revenue</t>
  </si>
  <si>
    <t xml:space="preserve">Appendix A- PRTPO Board and TAC Members </t>
  </si>
  <si>
    <t>Appendix C- Visual display and PowerPoint Materials for Public Meeting</t>
  </si>
  <si>
    <t xml:space="preserve">Appendix E- Regionally Significant Roadways </t>
  </si>
  <si>
    <t xml:space="preserve">Appendix F- Future Transportation Planning Studies </t>
  </si>
  <si>
    <t xml:space="preserve">Appendix G- Detailed Pavement Maintenance and Preservation Costs for Cities </t>
  </si>
  <si>
    <t>Appendix H- Detailed Pavement Maintenance and Preservation Costs for Counties</t>
  </si>
  <si>
    <t xml:space="preserve">Appendix I- Gravel Roadway to BST Conversion Estimates </t>
  </si>
  <si>
    <t xml:space="preserve">Appendix J- Palouse Region- Expected 24 Years Revenue </t>
  </si>
  <si>
    <t>Appendix K- Palouse RTPO funded Transportation Alternative Projects (TAP)</t>
  </si>
  <si>
    <t>Appendix L- Regional Transportation Improvement Program (2018-2023)</t>
  </si>
  <si>
    <t>Please see the Palouse RTPO Website for latest version of RTIP</t>
  </si>
  <si>
    <t>www.palousertpo.org/tip.htm</t>
  </si>
  <si>
    <t>Appendix J- Palouse RTPO funded Transportation Alternative Projects (TAP)</t>
  </si>
  <si>
    <t>Agency</t>
  </si>
  <si>
    <t>Project Description</t>
  </si>
  <si>
    <t>Below is the list of projects funded by the Palouse RTPO for the past five years. To find the latest project, please visit www.palousertpo.org/tap.htm</t>
  </si>
  <si>
    <t>Clarkston Grantham School Pedestrian and Safety Improvement project</t>
  </si>
  <si>
    <t>Funding Category</t>
  </si>
  <si>
    <t>Urban</t>
  </si>
  <si>
    <t>Asotin Sidewalk 1A Cleveland Street Improvement</t>
  </si>
  <si>
    <t xml:space="preserve">Pedestrian crossing on Ritchie and Grand street intersection in Pullman, Installation of a Hawk Eye Signal </t>
  </si>
  <si>
    <t>$69,524 Rural Area,$ 55,476 Any Area</t>
  </si>
  <si>
    <t>Any Area</t>
  </si>
  <si>
    <t>Rural and Any Area</t>
  </si>
  <si>
    <t>Project #</t>
  </si>
  <si>
    <t>City of Asotin</t>
  </si>
  <si>
    <t>Funding Year</t>
  </si>
  <si>
    <t>Funding Awarded</t>
  </si>
  <si>
    <t>Eckler Mountain Snow Park pedestrian Safety Project</t>
  </si>
  <si>
    <t>Sidewalk construction along North and South end of the town</t>
  </si>
  <si>
    <t>Pullman City Wide Pedestrian signal upgrade</t>
  </si>
  <si>
    <t>Countywide Mobility Improvements strategies for Future</t>
  </si>
  <si>
    <t>During the course of the preparation of the 2010 regional transportation plan  WSDOT mapping files were obtained that identified a potential alignment for a new state highway that would connect Whitman County to I-90 to the west.  Apparently discussions in the past had identified a need, which was independently confirmed through the course of this study in 2010.  Although no funding is envisioned for such a roadway, and no right-of-way has been purchased, the alignment generally departed SR 230 in a westerly direction southeast of Lamont and connecting to I-90 near Ritzville.  During public meetings it was noted that many travelers from the region heading to Seattle use SR 23 to I-90 as opposed to SR 26 for safety reasons.  This potential new state highway would reduce the distance by perhaps 20 miles.</t>
  </si>
  <si>
    <t>Public Input period: Jan 19-Feb 19, 2018</t>
  </si>
  <si>
    <t>Appendix D- Public Input/ Comments During the Process</t>
  </si>
  <si>
    <t>Appendix D1- Public Input/ Comments on Final Draft</t>
  </si>
  <si>
    <t>General Manager</t>
  </si>
  <si>
    <r>
      <t>11.</t>
    </r>
    <r>
      <rPr>
        <sz val="7"/>
        <color theme="1"/>
        <rFont val="Times New Roman"/>
        <family val="1"/>
      </rPr>
      <t xml:space="preserve">     </t>
    </r>
    <r>
      <rPr>
        <sz val="11"/>
        <color theme="1"/>
        <rFont val="Trebuchet MS"/>
        <family val="2"/>
      </rPr>
      <t>Terre View Road:  SR 27 to SR270</t>
    </r>
  </si>
  <si>
    <r>
      <t>12.</t>
    </r>
    <r>
      <rPr>
        <sz val="7"/>
        <color theme="1"/>
        <rFont val="Times New Roman"/>
        <family val="1"/>
      </rPr>
      <t xml:space="preserve">     </t>
    </r>
    <r>
      <rPr>
        <sz val="11"/>
        <color theme="1"/>
        <rFont val="Trebuchet MS"/>
        <family val="2"/>
      </rPr>
      <t>Airport Road (Pullman-Moscow Regional):  Terre View Drive to SR 270</t>
    </r>
  </si>
  <si>
    <t>13.  Wawawai Road: SR 270 to US195</t>
  </si>
  <si>
    <r>
      <t>14.</t>
    </r>
    <r>
      <rPr>
        <sz val="7"/>
        <color theme="1"/>
        <rFont val="Times New Roman"/>
        <family val="1"/>
      </rPr>
      <t xml:space="preserve">     </t>
    </r>
    <r>
      <rPr>
        <sz val="11"/>
        <color theme="1"/>
        <rFont val="Trebuchet MS"/>
        <family val="2"/>
      </rPr>
      <t>US 195: Idaho border to Spokane County</t>
    </r>
  </si>
  <si>
    <r>
      <t>15.</t>
    </r>
    <r>
      <rPr>
        <sz val="7"/>
        <color theme="1"/>
        <rFont val="Times New Roman"/>
        <family val="1"/>
      </rPr>
      <t xml:space="preserve">     </t>
    </r>
    <r>
      <rPr>
        <sz val="11"/>
        <color theme="1"/>
        <rFont val="Trebuchet MS"/>
        <family val="2"/>
      </rPr>
      <t>SR 23:  Spokane County to US 195</t>
    </r>
  </si>
  <si>
    <r>
      <t>16.</t>
    </r>
    <r>
      <rPr>
        <sz val="7"/>
        <color theme="1"/>
        <rFont val="Times New Roman"/>
        <family val="1"/>
      </rPr>
      <t xml:space="preserve">     </t>
    </r>
    <r>
      <rPr>
        <sz val="11"/>
        <color theme="1"/>
        <rFont val="Trebuchet MS"/>
        <family val="2"/>
      </rPr>
      <t>SR 26:  Adams County to US 195</t>
    </r>
  </si>
  <si>
    <r>
      <t>17.</t>
    </r>
    <r>
      <rPr>
        <sz val="7"/>
        <color theme="1"/>
        <rFont val="Times New Roman"/>
        <family val="1"/>
      </rPr>
      <t xml:space="preserve">     </t>
    </r>
    <r>
      <rPr>
        <sz val="11"/>
        <color theme="1"/>
        <rFont val="Trebuchet MS"/>
        <family val="2"/>
      </rPr>
      <t>SR 27:  US 195 to Spokane County</t>
    </r>
  </si>
  <si>
    <r>
      <t>18.</t>
    </r>
    <r>
      <rPr>
        <sz val="7"/>
        <color theme="1"/>
        <rFont val="Times New Roman"/>
        <family val="1"/>
      </rPr>
      <t xml:space="preserve">     </t>
    </r>
    <r>
      <rPr>
        <sz val="11"/>
        <color theme="1"/>
        <rFont val="Trebuchet MS"/>
        <family val="2"/>
      </rPr>
      <t>SR 127:  Garfield County to SR 26</t>
    </r>
  </si>
  <si>
    <r>
      <t>19.</t>
    </r>
    <r>
      <rPr>
        <sz val="7"/>
        <color theme="1"/>
        <rFont val="Times New Roman"/>
        <family val="1"/>
      </rPr>
      <t xml:space="preserve">     </t>
    </r>
    <r>
      <rPr>
        <sz val="11"/>
        <color theme="1"/>
        <rFont val="Trebuchet MS"/>
        <family val="2"/>
      </rPr>
      <t>SR 194:  Almota to US 195</t>
    </r>
  </si>
  <si>
    <r>
      <t>20.</t>
    </r>
    <r>
      <rPr>
        <sz val="7"/>
        <color theme="1"/>
        <rFont val="Times New Roman"/>
        <family val="1"/>
      </rPr>
      <t xml:space="preserve">     </t>
    </r>
    <r>
      <rPr>
        <sz val="11"/>
        <color theme="1"/>
        <rFont val="Trebuchet MS"/>
        <family val="2"/>
      </rPr>
      <t>SR 270:  US 195 to Idaho border</t>
    </r>
  </si>
  <si>
    <r>
      <t>21.</t>
    </r>
    <r>
      <rPr>
        <sz val="7"/>
        <color theme="1"/>
        <rFont val="Times New Roman"/>
        <family val="1"/>
      </rPr>
      <t xml:space="preserve">     </t>
    </r>
    <r>
      <rPr>
        <sz val="11"/>
        <color theme="1"/>
        <rFont val="Trebuchet MS"/>
        <family val="2"/>
      </rPr>
      <t>SR 271:  SR 27 to US 195</t>
    </r>
  </si>
  <si>
    <r>
      <t>22.</t>
    </r>
    <r>
      <rPr>
        <sz val="7"/>
        <color theme="1"/>
        <rFont val="Times New Roman"/>
        <family val="1"/>
      </rPr>
      <t xml:space="preserve">     </t>
    </r>
    <r>
      <rPr>
        <sz val="11"/>
        <color theme="1"/>
        <rFont val="Trebuchet MS"/>
        <family val="2"/>
      </rPr>
      <t>SR 272:  US 195 to Idaho border</t>
    </r>
  </si>
  <si>
    <r>
      <t>23.</t>
    </r>
    <r>
      <rPr>
        <sz val="7"/>
        <color theme="1"/>
        <rFont val="Times New Roman"/>
        <family val="1"/>
      </rPr>
      <t xml:space="preserve">     </t>
    </r>
    <r>
      <rPr>
        <sz val="11"/>
        <color theme="1"/>
        <rFont val="Trebuchet MS"/>
        <family val="2"/>
      </rPr>
      <t>SR 274:  SR 27 to Idaho border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</si>
</sst>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44" formatCode="_(&quot;$&quot;* #,##0.00_);_(&quot;$&quot;* \(#,##0.00\);_(&quot;$&quot;* &quot;-&quot;??_);_(@_)"/>
    <numFmt numFmtId="164" formatCode="#,##0;#,##0"/>
    <numFmt numFmtId="165" formatCode="#,##0.000;#,##0.000"/>
    <numFmt numFmtId="166" formatCode="#,##0.00;#,##0.00"/>
    <numFmt numFmtId="167" formatCode="###0.00;###0.00"/>
    <numFmt numFmtId="168" formatCode="###0;###0"/>
  </numFmts>
  <fonts count="36">
    <font>
      <sz val="11"/>
      <color theme="1"/>
      <name val="Calibri"/>
      <family val="2"/>
      <scheme val="minor"/>
    </font>
    <font>
      <sz val="11"/>
      <color rgb="FFFFFFFF"/>
      <name val="Times New Roman"/>
      <family val="1"/>
    </font>
    <font>
      <sz val="10"/>
      <color theme="1"/>
      <name val="Times New Roman"/>
      <family val="1"/>
    </font>
    <font>
      <sz val="11"/>
      <color theme="1"/>
      <name val="Trebuchet MS"/>
      <family val="2"/>
    </font>
    <font>
      <b/>
      <sz val="11"/>
      <color theme="1"/>
      <name val="Trebuchet MS"/>
      <family val="2"/>
    </font>
    <font>
      <sz val="12"/>
      <color theme="1"/>
      <name val="Trebuchet MS"/>
      <family val="2"/>
    </font>
    <font>
      <u/>
      <sz val="11"/>
      <color theme="1"/>
      <name val="Trebuchet MS"/>
      <family val="2"/>
    </font>
    <font>
      <sz val="7"/>
      <color theme="1"/>
      <name val="Times New Roman"/>
      <family val="1"/>
    </font>
    <font>
      <vertAlign val="superscript"/>
      <sz val="11"/>
      <color theme="1"/>
      <name val="Trebuchet MS"/>
      <family val="2"/>
    </font>
    <font>
      <sz val="11"/>
      <color theme="1"/>
      <name val="Symbol"/>
      <family val="1"/>
      <charset val="2"/>
    </font>
    <font>
      <sz val="8"/>
      <color theme="1"/>
      <name val="Arial"/>
      <family val="2"/>
    </font>
    <font>
      <sz val="7.5"/>
      <color theme="1"/>
      <name val="Arial"/>
      <family val="2"/>
    </font>
    <font>
      <b/>
      <sz val="13"/>
      <color theme="1"/>
      <name val="Arial"/>
      <family val="2"/>
    </font>
    <font>
      <b/>
      <sz val="9"/>
      <color theme="1"/>
      <name val="Arial"/>
      <family val="2"/>
    </font>
    <font>
      <sz val="9"/>
      <color theme="1"/>
      <name val="Arial"/>
      <family val="2"/>
    </font>
    <font>
      <b/>
      <sz val="9"/>
      <color theme="1"/>
      <name val="Times New Roman"/>
      <family val="1"/>
    </font>
    <font>
      <b/>
      <sz val="7.5"/>
      <color theme="1"/>
      <name val="Times New Roman"/>
      <family val="1"/>
    </font>
    <font>
      <b/>
      <sz val="11"/>
      <color theme="1"/>
      <name val="Calibri"/>
      <family val="2"/>
      <scheme val="minor"/>
    </font>
    <font>
      <b/>
      <sz val="14"/>
      <color rgb="FF9D3511"/>
      <name val="Calibri"/>
      <family val="2"/>
      <scheme val="minor"/>
    </font>
    <font>
      <sz val="7"/>
      <name val="Arial"/>
      <family val="2"/>
    </font>
    <font>
      <b/>
      <sz val="7"/>
      <name val="Arial"/>
      <family val="2"/>
    </font>
    <font>
      <sz val="7"/>
      <color rgb="FF000000"/>
      <name val="Arial"/>
      <family val="2"/>
    </font>
    <font>
      <b/>
      <i/>
      <sz val="7"/>
      <name val="Arial"/>
      <family val="2"/>
    </font>
    <font>
      <b/>
      <sz val="10"/>
      <name val="Geneva"/>
    </font>
    <font>
      <b/>
      <sz val="7"/>
      <color rgb="FF000000"/>
      <name val="Arial"/>
      <family val="2"/>
    </font>
    <font>
      <sz val="11"/>
      <color theme="1"/>
      <name val="Calibri"/>
      <family val="2"/>
      <scheme val="minor"/>
    </font>
    <font>
      <b/>
      <sz val="7.5"/>
      <color theme="1"/>
      <name val="Arial"/>
      <family val="2"/>
    </font>
    <font>
      <b/>
      <u/>
      <sz val="10"/>
      <name val="Arial"/>
      <family val="2"/>
    </font>
    <font>
      <b/>
      <sz val="9"/>
      <name val="Arial"/>
      <family val="2"/>
    </font>
    <font>
      <sz val="8"/>
      <name val="Arial"/>
      <family val="2"/>
    </font>
    <font>
      <b/>
      <sz val="8"/>
      <name val="Arial"/>
      <family val="2"/>
    </font>
    <font>
      <b/>
      <u/>
      <sz val="8"/>
      <name val="Arial"/>
      <family val="2"/>
    </font>
    <font>
      <sz val="8"/>
      <color rgb="FF000000"/>
      <name val="Arial"/>
      <family val="2"/>
    </font>
    <font>
      <b/>
      <sz val="8"/>
      <color rgb="FF000000"/>
      <name val="Arial"/>
      <family val="2"/>
    </font>
    <font>
      <b/>
      <u/>
      <sz val="11"/>
      <color theme="1"/>
      <name val="Trebuchet MS"/>
      <family val="2"/>
    </font>
    <font>
      <u/>
      <sz val="11"/>
      <color theme="10"/>
      <name val="Calibri"/>
      <family val="2"/>
      <scheme val="minor"/>
    </font>
  </fonts>
  <fills count="8">
    <fill>
      <patternFill patternType="none"/>
    </fill>
    <fill>
      <patternFill patternType="gray125"/>
    </fill>
    <fill>
      <patternFill patternType="solid">
        <fgColor rgb="FF7F7F7F"/>
        <bgColor indexed="64"/>
      </patternFill>
    </fill>
    <fill>
      <patternFill patternType="solid">
        <fgColor rgb="FFFFFF99"/>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0" tint="-0.249977111117893"/>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ck">
        <color rgb="FF000000"/>
      </right>
      <top/>
      <bottom/>
      <diagonal/>
    </border>
    <border>
      <left/>
      <right style="thick">
        <color rgb="FF000000"/>
      </right>
      <top style="thick">
        <color rgb="FF000000"/>
      </top>
      <bottom/>
      <diagonal/>
    </border>
    <border>
      <left/>
      <right/>
      <top style="thick">
        <color rgb="FF000000"/>
      </top>
      <bottom/>
      <diagonal/>
    </border>
    <border>
      <left style="medium">
        <color rgb="FF000000"/>
      </left>
      <right style="medium">
        <color rgb="FF000000"/>
      </right>
      <top/>
      <bottom/>
      <diagonal/>
    </border>
    <border>
      <left/>
      <right style="medium">
        <color rgb="FF000000"/>
      </right>
      <top/>
      <bottom style="thick">
        <color rgb="FF000000"/>
      </bottom>
      <diagonal/>
    </border>
    <border>
      <left/>
      <right style="medium">
        <color rgb="FF000000"/>
      </right>
      <top/>
      <bottom/>
      <diagonal/>
    </border>
    <border>
      <left/>
      <right style="thick">
        <color rgb="FF000000"/>
      </right>
      <top/>
      <bottom style="thick">
        <color rgb="FF000000"/>
      </bottom>
      <diagonal/>
    </border>
    <border>
      <left style="thick">
        <color rgb="FF000000"/>
      </left>
      <right/>
      <top style="thick">
        <color rgb="FF000000"/>
      </top>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thick">
        <color rgb="FF000000"/>
      </right>
      <top style="thick">
        <color rgb="FF000000"/>
      </top>
      <bottom style="medium">
        <color rgb="FF000000"/>
      </bottom>
      <diagonal/>
    </border>
    <border>
      <left/>
      <right/>
      <top style="thick">
        <color rgb="FF000000"/>
      </top>
      <bottom style="medium">
        <color rgb="FF000000"/>
      </bottom>
      <diagonal/>
    </border>
    <border>
      <left/>
      <right/>
      <top/>
      <bottom style="thick">
        <color rgb="FF000000"/>
      </bottom>
      <diagonal/>
    </border>
    <border>
      <left style="thick">
        <color rgb="FF000000"/>
      </left>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style="thick">
        <color rgb="FF000000"/>
      </right>
      <top/>
      <bottom style="medium">
        <color rgb="FF000000"/>
      </bottom>
      <diagonal/>
    </border>
    <border>
      <left/>
      <right/>
      <top/>
      <bottom style="medium">
        <color rgb="FF000000"/>
      </bottom>
      <diagonal/>
    </border>
    <border>
      <left/>
      <right style="thick">
        <color rgb="FF000000"/>
      </right>
      <top style="thick">
        <color rgb="FF000000"/>
      </top>
      <bottom style="thick">
        <color rgb="FF000000"/>
      </bottom>
      <diagonal/>
    </border>
    <border>
      <left/>
      <right/>
      <top style="thick">
        <color rgb="FF000000"/>
      </top>
      <bottom style="thick">
        <color rgb="FF000000"/>
      </bottom>
      <diagonal/>
    </border>
    <border>
      <left style="thick">
        <color rgb="FF000000"/>
      </left>
      <right/>
      <top/>
      <bottom style="medium">
        <color rgb="FF000000"/>
      </bottom>
      <diagonal/>
    </border>
    <border>
      <left style="thick">
        <color rgb="FF000000"/>
      </left>
      <right/>
      <top/>
      <bottom style="thick">
        <color rgb="FF000000"/>
      </bottom>
      <diagonal/>
    </border>
    <border>
      <left/>
      <right style="medium">
        <color rgb="FF000000"/>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style="thick">
        <color rgb="FF000000"/>
      </left>
      <right/>
      <top style="medium">
        <color rgb="FF000000"/>
      </top>
      <bottom/>
      <diagonal/>
    </border>
    <border>
      <left/>
      <right/>
      <top style="medium">
        <color rgb="FF000000"/>
      </top>
      <bottom/>
      <diagonal/>
    </border>
    <border>
      <left/>
      <right style="thick">
        <color rgb="FF000000"/>
      </right>
      <top style="medium">
        <color rgb="FF000000"/>
      </top>
      <bottom/>
      <diagonal/>
    </border>
    <border>
      <left style="medium">
        <color rgb="FF000000"/>
      </left>
      <right/>
      <top style="thick">
        <color rgb="FF000000"/>
      </top>
      <bottom style="medium">
        <color rgb="FF000000"/>
      </bottom>
      <diagonal/>
    </border>
    <border>
      <left style="medium">
        <color rgb="FF000000"/>
      </left>
      <right style="medium">
        <color rgb="FF000000"/>
      </right>
      <top style="thick">
        <color rgb="FF000000"/>
      </top>
      <bottom/>
      <diagonal/>
    </border>
    <border>
      <left style="thick">
        <color rgb="FF000000"/>
      </left>
      <right style="medium">
        <color rgb="FF000000"/>
      </right>
      <top style="thick">
        <color rgb="FF000000"/>
      </top>
      <bottom/>
      <diagonal/>
    </border>
    <border>
      <left style="medium">
        <color rgb="FF000000"/>
      </left>
      <right style="medium">
        <color rgb="FF000000"/>
      </right>
      <top/>
      <bottom style="medium">
        <color rgb="FF000000"/>
      </bottom>
      <diagonal/>
    </border>
    <border>
      <left style="thick">
        <color rgb="FF000000"/>
      </left>
      <right/>
      <top style="thick">
        <color rgb="FF000000"/>
      </top>
      <bottom style="thick">
        <color rgb="FF000000"/>
      </bottom>
      <diagonal/>
    </border>
    <border>
      <left/>
      <right/>
      <top/>
      <bottom style="thin">
        <color rgb="FFCCFFCC"/>
      </bottom>
      <diagonal/>
    </border>
    <border>
      <left/>
      <right/>
      <top style="thin">
        <color rgb="FFCCFFCC"/>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thin">
        <color rgb="FFCCFFCC"/>
      </bottom>
      <diagonal/>
    </border>
    <border>
      <left/>
      <right style="medium">
        <color indexed="64"/>
      </right>
      <top/>
      <bottom style="thin">
        <color rgb="FFCCFFCC"/>
      </bottom>
      <diagonal/>
    </border>
    <border>
      <left style="medium">
        <color indexed="64"/>
      </left>
      <right/>
      <top style="thin">
        <color rgb="FFCCFFCC"/>
      </top>
      <bottom/>
      <diagonal/>
    </border>
    <border>
      <left/>
      <right style="medium">
        <color indexed="64"/>
      </right>
      <top style="thin">
        <color rgb="FFCCFFCC"/>
      </top>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44" fontId="25" fillId="0" borderId="0" applyFont="0" applyFill="0" applyBorder="0" applyAlignment="0" applyProtection="0"/>
    <xf numFmtId="0" fontId="35" fillId="0" borderId="0" applyNumberFormat="0" applyFill="0" applyBorder="0" applyAlignment="0" applyProtection="0"/>
  </cellStyleXfs>
  <cellXfs count="246">
    <xf numFmtId="0" fontId="0" fillId="0" borderId="0" xfId="0"/>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wrapText="1"/>
    </xf>
    <xf numFmtId="0" fontId="2" fillId="0" borderId="3" xfId="0" applyFont="1" applyBorder="1" applyAlignment="1">
      <alignment vertical="center"/>
    </xf>
    <xf numFmtId="0" fontId="2" fillId="0" borderId="4" xfId="0" applyFont="1" applyBorder="1" applyAlignment="1">
      <alignment vertical="center" wrapText="1"/>
    </xf>
    <xf numFmtId="0" fontId="2" fillId="0" borderId="0" xfId="0" applyFont="1" applyFill="1" applyBorder="1" applyAlignment="1">
      <alignment vertical="center"/>
    </xf>
    <xf numFmtId="0" fontId="4" fillId="0" borderId="0" xfId="0" applyFont="1" applyAlignment="1">
      <alignment horizontal="center" vertical="center"/>
    </xf>
    <xf numFmtId="0" fontId="5" fillId="0" borderId="0" xfId="0" applyFont="1" applyAlignment="1">
      <alignment vertical="center"/>
    </xf>
    <xf numFmtId="0" fontId="3" fillId="0" borderId="0" xfId="0" applyFont="1" applyAlignment="1">
      <alignment vertical="center"/>
    </xf>
    <xf numFmtId="0" fontId="6" fillId="0" borderId="0" xfId="0" applyFont="1" applyAlignment="1">
      <alignment vertical="center"/>
    </xf>
    <xf numFmtId="0" fontId="3" fillId="0" borderId="0" xfId="0" applyFont="1" applyAlignment="1">
      <alignment horizontal="left" vertical="center" indent="6"/>
    </xf>
    <xf numFmtId="0" fontId="3" fillId="0" borderId="0" xfId="0" applyFont="1" applyAlignment="1">
      <alignment horizontal="left" vertical="center" indent="8"/>
    </xf>
    <xf numFmtId="0" fontId="4" fillId="0" borderId="0" xfId="0" applyFont="1" applyAlignment="1">
      <alignment horizontal="left" vertical="center"/>
    </xf>
    <xf numFmtId="0" fontId="9" fillId="0" borderId="0" xfId="0" applyFont="1" applyAlignment="1">
      <alignment horizontal="left" vertical="center" indent="5"/>
    </xf>
    <xf numFmtId="0" fontId="5" fillId="0" borderId="0" xfId="0" applyFont="1" applyAlignment="1">
      <alignment horizontal="left" vertical="center"/>
    </xf>
    <xf numFmtId="0" fontId="0" fillId="0" borderId="14" xfId="0" applyBorder="1" applyAlignment="1">
      <alignment vertical="center" wrapText="1"/>
    </xf>
    <xf numFmtId="0" fontId="0" fillId="0" borderId="9" xfId="0" applyBorder="1" applyAlignment="1">
      <alignment vertical="center" wrapText="1"/>
    </xf>
    <xf numFmtId="0" fontId="11" fillId="0" borderId="0" xfId="0" applyFont="1" applyAlignment="1">
      <alignment horizontal="left" vertical="center" indent="4"/>
    </xf>
    <xf numFmtId="0" fontId="11" fillId="0" borderId="0" xfId="0" applyFont="1" applyAlignment="1">
      <alignment horizontal="left" vertical="center" indent="7"/>
    </xf>
    <xf numFmtId="0" fontId="13" fillId="0" borderId="13" xfId="0" applyFont="1" applyBorder="1" applyAlignment="1">
      <alignment horizontal="left" vertical="center" wrapText="1" indent="1"/>
    </xf>
    <xf numFmtId="0" fontId="13" fillId="0" borderId="19" xfId="0" applyFont="1" applyBorder="1" applyAlignment="1">
      <alignment horizontal="left" vertical="center" wrapText="1" indent="1"/>
    </xf>
    <xf numFmtId="0" fontId="4" fillId="0" borderId="10" xfId="0" applyFont="1" applyBorder="1" applyAlignment="1">
      <alignment vertical="center" wrapText="1"/>
    </xf>
    <xf numFmtId="0" fontId="13" fillId="0" borderId="20" xfId="0" applyFont="1" applyBorder="1" applyAlignment="1">
      <alignment horizontal="center" vertical="center" wrapText="1"/>
    </xf>
    <xf numFmtId="0" fontId="13" fillId="0" borderId="20" xfId="0" applyFont="1" applyBorder="1" applyAlignment="1">
      <alignment horizontal="left" vertical="center" wrapText="1" indent="2"/>
    </xf>
    <xf numFmtId="0" fontId="13" fillId="0" borderId="27" xfId="0" applyFont="1" applyBorder="1" applyAlignment="1">
      <alignment horizontal="left" vertical="center" wrapText="1" indent="1"/>
    </xf>
    <xf numFmtId="0" fontId="13" fillId="0" borderId="27" xfId="0" applyFont="1" applyBorder="1" applyAlignment="1">
      <alignment horizontal="left" vertical="center" wrapText="1" indent="2"/>
    </xf>
    <xf numFmtId="0" fontId="13" fillId="0" borderId="28" xfId="0" applyFont="1" applyBorder="1" applyAlignment="1">
      <alignment horizontal="left" vertical="center" wrapText="1" indent="1"/>
    </xf>
    <xf numFmtId="0" fontId="13" fillId="0" borderId="9" xfId="0" applyFont="1" applyBorder="1" applyAlignment="1">
      <alignment vertical="center" wrapText="1"/>
    </xf>
    <xf numFmtId="0" fontId="0" fillId="0" borderId="11" xfId="0" applyBorder="1" applyAlignment="1">
      <alignment vertical="center" wrapText="1"/>
    </xf>
    <xf numFmtId="0" fontId="14" fillId="0" borderId="13" xfId="0" applyFont="1" applyBorder="1" applyAlignment="1">
      <alignment horizontal="center" vertical="center" wrapText="1"/>
    </xf>
    <xf numFmtId="0" fontId="14" fillId="0" borderId="10" xfId="0" applyFont="1" applyBorder="1" applyAlignment="1">
      <alignment vertical="center" wrapText="1"/>
    </xf>
    <xf numFmtId="0" fontId="0" fillId="0" borderId="10" xfId="0" applyBorder="1" applyAlignment="1">
      <alignment vertical="top" wrapText="1"/>
    </xf>
    <xf numFmtId="0" fontId="14" fillId="0" borderId="10" xfId="0" applyFont="1" applyBorder="1" applyAlignment="1">
      <alignment horizontal="right" vertical="center" wrapText="1"/>
    </xf>
    <xf numFmtId="8" fontId="14" fillId="0" borderId="10" xfId="0" applyNumberFormat="1" applyFont="1" applyBorder="1" applyAlignment="1">
      <alignment horizontal="center" vertical="center" wrapText="1"/>
    </xf>
    <xf numFmtId="8" fontId="14" fillId="0" borderId="5" xfId="0" applyNumberFormat="1" applyFont="1" applyBorder="1" applyAlignment="1">
      <alignment horizontal="center" vertical="center" wrapText="1"/>
    </xf>
    <xf numFmtId="0" fontId="0" fillId="0" borderId="20" xfId="0" applyBorder="1" applyAlignment="1">
      <alignment vertical="top" wrapText="1"/>
    </xf>
    <xf numFmtId="10" fontId="14" fillId="0" borderId="10" xfId="0" applyNumberFormat="1" applyFont="1" applyBorder="1" applyAlignment="1">
      <alignment horizontal="center" vertical="center" wrapText="1"/>
    </xf>
    <xf numFmtId="10" fontId="14" fillId="0" borderId="20" xfId="0" applyNumberFormat="1" applyFont="1" applyBorder="1" applyAlignment="1">
      <alignment horizontal="center" vertical="center" wrapText="1"/>
    </xf>
    <xf numFmtId="8" fontId="14" fillId="0" borderId="5" xfId="0" applyNumberFormat="1" applyFont="1" applyBorder="1" applyAlignment="1">
      <alignment horizontal="left" vertical="center" wrapText="1" indent="7"/>
    </xf>
    <xf numFmtId="8" fontId="14" fillId="0" borderId="5" xfId="0" applyNumberFormat="1" applyFont="1" applyBorder="1" applyAlignment="1">
      <alignment horizontal="left" vertical="center" wrapText="1" indent="4"/>
    </xf>
    <xf numFmtId="0" fontId="14" fillId="0" borderId="38" xfId="0" applyFont="1" applyBorder="1" applyAlignment="1">
      <alignment vertical="center" wrapText="1"/>
    </xf>
    <xf numFmtId="0" fontId="14" fillId="0" borderId="8" xfId="0" applyFont="1" applyBorder="1" applyAlignment="1">
      <alignment vertical="center" wrapText="1"/>
    </xf>
    <xf numFmtId="0" fontId="18" fillId="0" borderId="0" xfId="0" applyFont="1" applyAlignment="1">
      <alignment horizontal="center" vertical="center"/>
    </xf>
    <xf numFmtId="0" fontId="17" fillId="0" borderId="0" xfId="0" applyFont="1" applyAlignment="1">
      <alignment vertical="center"/>
    </xf>
    <xf numFmtId="0" fontId="19" fillId="0" borderId="0" xfId="0" applyFont="1" applyFill="1" applyBorder="1" applyAlignment="1">
      <alignment horizontal="left" vertical="top"/>
    </xf>
    <xf numFmtId="0" fontId="0" fillId="0" borderId="0" xfId="0" applyFill="1" applyBorder="1" applyAlignment="1">
      <alignment horizontal="left" vertical="top"/>
    </xf>
    <xf numFmtId="164" fontId="0" fillId="0" borderId="0" xfId="0" applyNumberFormat="1" applyFill="1" applyBorder="1" applyAlignment="1">
      <alignment horizontal="left" vertical="top"/>
    </xf>
    <xf numFmtId="164" fontId="21" fillId="0" borderId="0" xfId="0" applyNumberFormat="1" applyFont="1" applyFill="1" applyBorder="1" applyAlignment="1">
      <alignment horizontal="left" vertical="top" wrapText="1"/>
    </xf>
    <xf numFmtId="0" fontId="3" fillId="0" borderId="0" xfId="0" applyFont="1" applyAlignment="1">
      <alignment horizontal="left" vertical="center" wrapText="1"/>
    </xf>
    <xf numFmtId="0" fontId="11" fillId="0" borderId="44" xfId="0" applyFont="1" applyBorder="1" applyAlignment="1">
      <alignment horizontal="center" vertical="center" wrapText="1"/>
    </xf>
    <xf numFmtId="0" fontId="0" fillId="0" borderId="46" xfId="0" applyFill="1" applyBorder="1" applyAlignment="1">
      <alignment horizontal="left" vertical="top"/>
    </xf>
    <xf numFmtId="0" fontId="0" fillId="0" borderId="48" xfId="0" applyFill="1" applyBorder="1" applyAlignment="1">
      <alignment horizontal="center" vertical="top"/>
    </xf>
    <xf numFmtId="0" fontId="0" fillId="0" borderId="48" xfId="0" applyFill="1" applyBorder="1" applyAlignment="1">
      <alignment horizontal="left" vertical="top"/>
    </xf>
    <xf numFmtId="0" fontId="0" fillId="0" borderId="49" xfId="0" applyFill="1" applyBorder="1" applyAlignment="1">
      <alignment horizontal="right" vertical="top"/>
    </xf>
    <xf numFmtId="0" fontId="0" fillId="4" borderId="50" xfId="0" applyFill="1" applyBorder="1" applyAlignment="1">
      <alignment horizontal="left" vertical="top"/>
    </xf>
    <xf numFmtId="0" fontId="0" fillId="4" borderId="0" xfId="0" applyFill="1" applyBorder="1" applyAlignment="1">
      <alignment horizontal="left" vertical="top"/>
    </xf>
    <xf numFmtId="0" fontId="0" fillId="4" borderId="51" xfId="0" applyFill="1" applyBorder="1" applyAlignment="1">
      <alignment horizontal="left" vertical="top"/>
    </xf>
    <xf numFmtId="0" fontId="20" fillId="5" borderId="49" xfId="0" applyFont="1" applyFill="1" applyBorder="1" applyAlignment="1">
      <alignment horizontal="left" vertical="top"/>
    </xf>
    <xf numFmtId="0" fontId="0" fillId="5" borderId="50" xfId="0" applyFill="1" applyBorder="1" applyAlignment="1">
      <alignment horizontal="left" vertical="top"/>
    </xf>
    <xf numFmtId="0" fontId="0" fillId="5" borderId="0" xfId="0" applyFill="1" applyBorder="1" applyAlignment="1">
      <alignment horizontal="left" vertical="top"/>
    </xf>
    <xf numFmtId="0" fontId="0" fillId="5" borderId="51" xfId="0" applyFill="1" applyBorder="1" applyAlignment="1">
      <alignment horizontal="left" vertical="top"/>
    </xf>
    <xf numFmtId="0" fontId="0" fillId="5" borderId="49" xfId="0" applyFill="1" applyBorder="1" applyAlignment="1">
      <alignment horizontal="center" vertical="top"/>
    </xf>
    <xf numFmtId="164" fontId="21" fillId="3" borderId="49" xfId="0" applyNumberFormat="1" applyFont="1" applyFill="1" applyBorder="1" applyAlignment="1">
      <alignment horizontal="left" vertical="top" wrapText="1"/>
    </xf>
    <xf numFmtId="164" fontId="21" fillId="4" borderId="50" xfId="0" applyNumberFormat="1" applyFont="1" applyFill="1" applyBorder="1" applyAlignment="1">
      <alignment horizontal="left" vertical="top" wrapText="1"/>
    </xf>
    <xf numFmtId="164" fontId="21" fillId="4" borderId="0" xfId="0" applyNumberFormat="1" applyFont="1" applyFill="1" applyBorder="1" applyAlignment="1">
      <alignment horizontal="left" vertical="top" wrapText="1"/>
    </xf>
    <xf numFmtId="164" fontId="21" fillId="4" borderId="51" xfId="0" applyNumberFormat="1" applyFont="1" applyFill="1" applyBorder="1" applyAlignment="1">
      <alignment horizontal="left" vertical="top" wrapText="1"/>
    </xf>
    <xf numFmtId="164" fontId="21" fillId="3" borderId="0" xfId="0" applyNumberFormat="1" applyFont="1" applyFill="1" applyBorder="1" applyAlignment="1">
      <alignment horizontal="left" vertical="top" wrapText="1"/>
    </xf>
    <xf numFmtId="165" fontId="21" fillId="3" borderId="0" xfId="0" applyNumberFormat="1" applyFont="1" applyFill="1" applyBorder="1" applyAlignment="1">
      <alignment horizontal="left" vertical="top" wrapText="1"/>
    </xf>
    <xf numFmtId="164" fontId="21" fillId="0" borderId="49" xfId="0" applyNumberFormat="1" applyFont="1" applyFill="1" applyBorder="1" applyAlignment="1">
      <alignment horizontal="center" vertical="top" wrapText="1"/>
    </xf>
    <xf numFmtId="0" fontId="22" fillId="0" borderId="49" xfId="0" applyFont="1" applyFill="1" applyBorder="1" applyAlignment="1">
      <alignment horizontal="left" vertical="top" wrapText="1"/>
    </xf>
    <xf numFmtId="166" fontId="21" fillId="3" borderId="0" xfId="0" applyNumberFormat="1" applyFont="1" applyFill="1" applyBorder="1" applyAlignment="1">
      <alignment horizontal="left" vertical="top" wrapText="1"/>
    </xf>
    <xf numFmtId="164" fontId="24" fillId="0" borderId="49" xfId="0" applyNumberFormat="1" applyFont="1" applyFill="1" applyBorder="1" applyAlignment="1">
      <alignment horizontal="center" vertical="top" wrapText="1"/>
    </xf>
    <xf numFmtId="0" fontId="20" fillId="0" borderId="49" xfId="0" applyFont="1" applyFill="1" applyBorder="1" applyAlignment="1">
      <alignment vertical="top" wrapText="1"/>
    </xf>
    <xf numFmtId="0" fontId="20" fillId="4" borderId="50" xfId="0" applyFont="1" applyFill="1" applyBorder="1" applyAlignment="1">
      <alignment vertical="top" wrapText="1"/>
    </xf>
    <xf numFmtId="0" fontId="20" fillId="4" borderId="0" xfId="0" applyFont="1" applyFill="1" applyBorder="1" applyAlignment="1">
      <alignment vertical="top" wrapText="1"/>
    </xf>
    <xf numFmtId="0" fontId="20" fillId="4" borderId="51" xfId="0" applyFont="1" applyFill="1" applyBorder="1" applyAlignment="1">
      <alignment vertical="top" wrapText="1"/>
    </xf>
    <xf numFmtId="0" fontId="20" fillId="0" borderId="0" xfId="0" applyFont="1" applyFill="1" applyBorder="1" applyAlignment="1">
      <alignment vertical="top" wrapText="1"/>
    </xf>
    <xf numFmtId="0" fontId="19" fillId="4" borderId="50" xfId="0" applyFont="1" applyFill="1" applyBorder="1" applyAlignment="1">
      <alignment horizontal="left" vertical="top" wrapText="1"/>
    </xf>
    <xf numFmtId="0" fontId="19" fillId="4" borderId="0" xfId="0" applyFont="1" applyFill="1" applyBorder="1" applyAlignment="1">
      <alignment horizontal="left" vertical="top" wrapText="1"/>
    </xf>
    <xf numFmtId="0" fontId="19" fillId="4" borderId="51" xfId="0" applyFont="1" applyFill="1" applyBorder="1" applyAlignment="1">
      <alignment horizontal="left" vertical="top" wrapText="1"/>
    </xf>
    <xf numFmtId="0" fontId="20" fillId="0" borderId="49" xfId="0" applyFont="1" applyFill="1" applyBorder="1" applyAlignment="1">
      <alignment horizontal="left" vertical="top"/>
    </xf>
    <xf numFmtId="164" fontId="21" fillId="4" borderId="52" xfId="0" applyNumberFormat="1" applyFont="1" applyFill="1" applyBorder="1" applyAlignment="1">
      <alignment horizontal="left" vertical="top" wrapText="1"/>
    </xf>
    <xf numFmtId="164" fontId="21" fillId="4" borderId="42" xfId="0" applyNumberFormat="1" applyFont="1" applyFill="1" applyBorder="1" applyAlignment="1">
      <alignment horizontal="left" vertical="top" wrapText="1"/>
    </xf>
    <xf numFmtId="164" fontId="21" fillId="4" borderId="53" xfId="0" applyNumberFormat="1" applyFont="1" applyFill="1" applyBorder="1" applyAlignment="1">
      <alignment horizontal="left" vertical="top" wrapText="1"/>
    </xf>
    <xf numFmtId="164" fontId="21" fillId="4" borderId="54" xfId="0" applyNumberFormat="1" applyFont="1" applyFill="1" applyBorder="1" applyAlignment="1">
      <alignment horizontal="left" vertical="top" wrapText="1"/>
    </xf>
    <xf numFmtId="164" fontId="21" fillId="4" borderId="43" xfId="0" applyNumberFormat="1" applyFont="1" applyFill="1" applyBorder="1" applyAlignment="1">
      <alignment horizontal="left" vertical="top" wrapText="1"/>
    </xf>
    <xf numFmtId="164" fontId="21" fillId="4" borderId="55" xfId="0" applyNumberFormat="1" applyFont="1" applyFill="1" applyBorder="1" applyAlignment="1">
      <alignment horizontal="left" vertical="top" wrapText="1"/>
    </xf>
    <xf numFmtId="0" fontId="22" fillId="0" borderId="49" xfId="0" applyFont="1" applyFill="1" applyBorder="1" applyAlignment="1">
      <alignment vertical="top" wrapText="1"/>
    </xf>
    <xf numFmtId="0" fontId="22" fillId="0" borderId="3" xfId="0" applyFont="1" applyFill="1" applyBorder="1" applyAlignment="1">
      <alignment vertical="top" wrapText="1"/>
    </xf>
    <xf numFmtId="164" fontId="21" fillId="4" borderId="56" xfId="0" applyNumberFormat="1" applyFont="1" applyFill="1" applyBorder="1" applyAlignment="1">
      <alignment horizontal="left" vertical="top" wrapText="1"/>
    </xf>
    <xf numFmtId="164" fontId="21" fillId="4" borderId="57" xfId="0" applyNumberFormat="1" applyFont="1" applyFill="1" applyBorder="1" applyAlignment="1">
      <alignment horizontal="left" vertical="top" wrapText="1"/>
    </xf>
    <xf numFmtId="164" fontId="21" fillId="4" borderId="4" xfId="0" applyNumberFormat="1" applyFont="1" applyFill="1" applyBorder="1" applyAlignment="1">
      <alignment horizontal="left" vertical="top" wrapText="1"/>
    </xf>
    <xf numFmtId="164" fontId="21" fillId="3" borderId="57" xfId="0" applyNumberFormat="1" applyFont="1" applyFill="1" applyBorder="1" applyAlignment="1">
      <alignment horizontal="left" vertical="top" wrapText="1"/>
    </xf>
    <xf numFmtId="166" fontId="21" fillId="0" borderId="57" xfId="0" applyNumberFormat="1" applyFont="1" applyFill="1" applyBorder="1" applyAlignment="1">
      <alignment horizontal="left" vertical="top" wrapText="1"/>
    </xf>
    <xf numFmtId="164" fontId="21" fillId="0" borderId="57" xfId="0" applyNumberFormat="1" applyFont="1" applyFill="1" applyBorder="1" applyAlignment="1">
      <alignment horizontal="left" vertical="top" wrapText="1"/>
    </xf>
    <xf numFmtId="164" fontId="24" fillId="0" borderId="3" xfId="0" applyNumberFormat="1" applyFont="1" applyFill="1" applyBorder="1" applyAlignment="1">
      <alignment horizontal="center" vertical="top" wrapText="1"/>
    </xf>
    <xf numFmtId="0" fontId="13" fillId="0" borderId="26" xfId="0" applyFont="1" applyBorder="1" applyAlignment="1">
      <alignment vertical="center" wrapText="1"/>
    </xf>
    <xf numFmtId="0" fontId="13" fillId="0" borderId="17" xfId="0" applyFont="1" applyBorder="1" applyAlignment="1">
      <alignment vertical="center" wrapText="1"/>
    </xf>
    <xf numFmtId="8" fontId="13" fillId="0" borderId="11" xfId="0" applyNumberFormat="1" applyFont="1" applyBorder="1" applyAlignment="1">
      <alignment vertical="center" wrapText="1"/>
    </xf>
    <xf numFmtId="0" fontId="13" fillId="0" borderId="41" xfId="0" applyFont="1" applyBorder="1" applyAlignment="1">
      <alignment vertical="center" wrapText="1"/>
    </xf>
    <xf numFmtId="0" fontId="13" fillId="0" borderId="24" xfId="0" applyFont="1" applyBorder="1" applyAlignment="1">
      <alignment vertical="center" wrapText="1"/>
    </xf>
    <xf numFmtId="8" fontId="13" fillId="0" borderId="23" xfId="0" applyNumberFormat="1" applyFont="1" applyBorder="1" applyAlignment="1">
      <alignment vertical="center" wrapText="1"/>
    </xf>
    <xf numFmtId="0" fontId="2" fillId="0" borderId="0" xfId="0" applyFont="1" applyBorder="1" applyAlignment="1">
      <alignment vertical="center"/>
    </xf>
    <xf numFmtId="0" fontId="2" fillId="0" borderId="0" xfId="0" applyFont="1" applyBorder="1" applyAlignment="1">
      <alignment vertical="center" wrapText="1"/>
    </xf>
    <xf numFmtId="8" fontId="0" fillId="0" borderId="0" xfId="0" applyNumberFormat="1"/>
    <xf numFmtId="0" fontId="27" fillId="0" borderId="0" xfId="0" applyFont="1" applyFill="1" applyBorder="1" applyAlignment="1">
      <alignment horizontal="center" vertical="top"/>
    </xf>
    <xf numFmtId="0" fontId="28" fillId="0" borderId="0" xfId="0" applyFont="1" applyFill="1" applyBorder="1" applyAlignment="1">
      <alignment horizontal="left" vertical="top"/>
    </xf>
    <xf numFmtId="0" fontId="29" fillId="0" borderId="0" xfId="0" applyFont="1" applyFill="1" applyBorder="1" applyAlignment="1">
      <alignment horizontal="left" vertical="top"/>
    </xf>
    <xf numFmtId="0" fontId="29" fillId="0" borderId="61" xfId="0" applyFont="1" applyFill="1" applyBorder="1" applyAlignment="1">
      <alignment horizontal="left" vertical="top" wrapText="1"/>
    </xf>
    <xf numFmtId="167" fontId="32" fillId="0" borderId="61" xfId="0" applyNumberFormat="1" applyFont="1" applyFill="1" applyBorder="1" applyAlignment="1">
      <alignment horizontal="left" vertical="top" wrapText="1"/>
    </xf>
    <xf numFmtId="168" fontId="32" fillId="0" borderId="61" xfId="0" applyNumberFormat="1" applyFont="1" applyFill="1" applyBorder="1" applyAlignment="1">
      <alignment horizontal="right" vertical="top" wrapText="1"/>
    </xf>
    <xf numFmtId="164" fontId="32" fillId="0" borderId="62" xfId="0" applyNumberFormat="1" applyFont="1" applyFill="1" applyBorder="1" applyAlignment="1">
      <alignment horizontal="left" vertical="top" wrapText="1"/>
    </xf>
    <xf numFmtId="0" fontId="30" fillId="0" borderId="0" xfId="0" applyFont="1" applyFill="1" applyBorder="1" applyAlignment="1">
      <alignment horizontal="left" vertical="top"/>
    </xf>
    <xf numFmtId="164" fontId="33" fillId="0" borderId="0" xfId="0" applyNumberFormat="1" applyFont="1" applyFill="1" applyBorder="1" applyAlignment="1">
      <alignment horizontal="left" vertical="top"/>
    </xf>
    <xf numFmtId="44" fontId="32" fillId="0" borderId="62" xfId="1" applyFont="1" applyFill="1" applyBorder="1" applyAlignment="1">
      <alignment horizontal="left" vertical="top" wrapText="1"/>
    </xf>
    <xf numFmtId="164" fontId="32" fillId="0" borderId="0" xfId="0" applyNumberFormat="1" applyFont="1" applyFill="1" applyBorder="1" applyAlignment="1">
      <alignment horizontal="left" vertical="top" wrapText="1"/>
    </xf>
    <xf numFmtId="44" fontId="32" fillId="0" borderId="0" xfId="1" applyFont="1" applyFill="1" applyBorder="1" applyAlignment="1">
      <alignment horizontal="left" vertical="top" wrapText="1"/>
    </xf>
    <xf numFmtId="0" fontId="10" fillId="6" borderId="44" xfId="0" applyFont="1" applyFill="1" applyBorder="1" applyAlignment="1">
      <alignment vertical="center" wrapText="1"/>
    </xf>
    <xf numFmtId="0" fontId="11" fillId="6" borderId="44" xfId="0" applyFont="1" applyFill="1" applyBorder="1" applyAlignment="1">
      <alignment horizontal="left" vertical="center" wrapText="1" indent="1"/>
    </xf>
    <xf numFmtId="0" fontId="0" fillId="7" borderId="44" xfId="0" applyFill="1" applyBorder="1"/>
    <xf numFmtId="0" fontId="11" fillId="0" borderId="44" xfId="0" applyFont="1" applyBorder="1" applyAlignment="1">
      <alignment vertical="center" wrapText="1"/>
    </xf>
    <xf numFmtId="0" fontId="11" fillId="0" borderId="44" xfId="0" applyFont="1" applyBorder="1" applyAlignment="1">
      <alignment horizontal="right" vertical="center" wrapText="1" indent="1"/>
    </xf>
    <xf numFmtId="8" fontId="11" fillId="0" borderId="44" xfId="0" applyNumberFormat="1" applyFont="1" applyBorder="1" applyAlignment="1">
      <alignment vertical="center" wrapText="1"/>
    </xf>
    <xf numFmtId="3" fontId="11" fillId="0" borderId="44" xfId="0" applyNumberFormat="1" applyFont="1" applyBorder="1" applyAlignment="1">
      <alignment vertical="center" wrapText="1"/>
    </xf>
    <xf numFmtId="44" fontId="11" fillId="0" borderId="44" xfId="1" applyFont="1" applyBorder="1" applyAlignment="1">
      <alignment horizontal="left" vertical="center" wrapText="1" indent="1"/>
    </xf>
    <xf numFmtId="3" fontId="11" fillId="0" borderId="44" xfId="0" applyNumberFormat="1" applyFont="1" applyBorder="1" applyAlignment="1">
      <alignment horizontal="left" vertical="center" wrapText="1" indent="1"/>
    </xf>
    <xf numFmtId="0" fontId="11" fillId="0" borderId="44" xfId="0" applyFont="1" applyFill="1" applyBorder="1" applyAlignment="1">
      <alignment horizontal="right" vertical="center" wrapText="1" indent="1"/>
    </xf>
    <xf numFmtId="0" fontId="11" fillId="0" borderId="44" xfId="0" applyFont="1" applyFill="1" applyBorder="1" applyAlignment="1">
      <alignment horizontal="center" vertical="center" wrapText="1"/>
    </xf>
    <xf numFmtId="8" fontId="11" fillId="0" borderId="44" xfId="0" applyNumberFormat="1" applyFont="1" applyFill="1" applyBorder="1" applyAlignment="1">
      <alignment vertical="center" wrapText="1"/>
    </xf>
    <xf numFmtId="3" fontId="11" fillId="0" borderId="44" xfId="0" applyNumberFormat="1" applyFont="1" applyFill="1" applyBorder="1" applyAlignment="1">
      <alignment vertical="center" wrapText="1"/>
    </xf>
    <xf numFmtId="44" fontId="11" fillId="0" borderId="44" xfId="1" applyFont="1" applyFill="1" applyBorder="1" applyAlignment="1">
      <alignment horizontal="left" vertical="center" wrapText="1" indent="1"/>
    </xf>
    <xf numFmtId="3" fontId="11" fillId="0" borderId="44" xfId="0" applyNumberFormat="1" applyFont="1" applyFill="1" applyBorder="1" applyAlignment="1">
      <alignment horizontal="left" vertical="center" wrapText="1" indent="1"/>
    </xf>
    <xf numFmtId="0" fontId="26" fillId="0" borderId="44" xfId="0" applyFont="1" applyFill="1" applyBorder="1" applyAlignment="1">
      <alignment horizontal="right" vertical="center" wrapText="1" indent="1"/>
    </xf>
    <xf numFmtId="0" fontId="17" fillId="0" borderId="44" xfId="0" applyFont="1" applyFill="1" applyBorder="1"/>
    <xf numFmtId="44" fontId="26" fillId="0" borderId="44" xfId="1" applyFont="1" applyFill="1" applyBorder="1" applyAlignment="1">
      <alignment horizontal="left" vertical="center" wrapText="1" indent="1"/>
    </xf>
    <xf numFmtId="3" fontId="26" fillId="0" borderId="44" xfId="0" applyNumberFormat="1" applyFont="1" applyFill="1" applyBorder="1" applyAlignment="1">
      <alignment horizontal="left" vertical="center" wrapText="1" indent="1"/>
    </xf>
    <xf numFmtId="0" fontId="0" fillId="7" borderId="44" xfId="0" applyFill="1" applyBorder="1" applyAlignment="1">
      <alignment horizontal="right"/>
    </xf>
    <xf numFmtId="44" fontId="0" fillId="7" borderId="44" xfId="1" applyFont="1" applyFill="1" applyBorder="1"/>
    <xf numFmtId="44" fontId="11" fillId="7" borderId="44" xfId="1" applyFont="1" applyFill="1" applyBorder="1" applyAlignment="1">
      <alignment horizontal="left" vertical="center" wrapText="1" indent="1"/>
    </xf>
    <xf numFmtId="0" fontId="11" fillId="0" borderId="44" xfId="0" applyFont="1" applyFill="1" applyBorder="1" applyAlignment="1">
      <alignment horizontal="right" vertical="center" wrapText="1" indent="2"/>
    </xf>
    <xf numFmtId="0" fontId="11" fillId="0" borderId="44" xfId="0" applyFont="1" applyFill="1" applyBorder="1" applyAlignment="1">
      <alignment vertical="center" wrapText="1"/>
    </xf>
    <xf numFmtId="0" fontId="0" fillId="7" borderId="70" xfId="0" applyFill="1" applyBorder="1"/>
    <xf numFmtId="0" fontId="0" fillId="7" borderId="71" xfId="0" applyFill="1" applyBorder="1"/>
    <xf numFmtId="0" fontId="11" fillId="0" borderId="70" xfId="0" applyFont="1" applyBorder="1" applyAlignment="1">
      <alignment vertical="center" wrapText="1"/>
    </xf>
    <xf numFmtId="3" fontId="11" fillId="0" borderId="71" xfId="0" applyNumberFormat="1" applyFont="1" applyBorder="1" applyAlignment="1">
      <alignment horizontal="left" vertical="center" wrapText="1" indent="1"/>
    </xf>
    <xf numFmtId="3" fontId="11" fillId="0" borderId="71" xfId="0" applyNumberFormat="1" applyFont="1" applyFill="1" applyBorder="1" applyAlignment="1">
      <alignment horizontal="left" vertical="center" wrapText="1" indent="1"/>
    </xf>
    <xf numFmtId="0" fontId="26" fillId="0" borderId="70" xfId="0" applyFont="1" applyFill="1" applyBorder="1" applyAlignment="1">
      <alignment vertical="center" wrapText="1"/>
    </xf>
    <xf numFmtId="3" fontId="26" fillId="0" borderId="71" xfId="0" applyNumberFormat="1" applyFont="1" applyFill="1" applyBorder="1" applyAlignment="1">
      <alignment horizontal="left" vertical="center" wrapText="1" indent="1"/>
    </xf>
    <xf numFmtId="3" fontId="11" fillId="7" borderId="71" xfId="0" applyNumberFormat="1" applyFont="1" applyFill="1" applyBorder="1" applyAlignment="1">
      <alignment horizontal="left" vertical="center" wrapText="1" indent="1"/>
    </xf>
    <xf numFmtId="0" fontId="26" fillId="0" borderId="72" xfId="0" applyFont="1" applyFill="1" applyBorder="1" applyAlignment="1">
      <alignment vertical="center" wrapText="1"/>
    </xf>
    <xf numFmtId="0" fontId="26" fillId="0" borderId="73" xfId="0" applyFont="1" applyBorder="1" applyAlignment="1">
      <alignment vertical="center" wrapText="1"/>
    </xf>
    <xf numFmtId="3" fontId="17" fillId="0" borderId="73" xfId="0" applyNumberFormat="1" applyFont="1" applyFill="1" applyBorder="1"/>
    <xf numFmtId="44" fontId="26" fillId="0" borderId="73" xfId="1" applyFont="1" applyBorder="1" applyAlignment="1">
      <alignment horizontal="left" vertical="center" wrapText="1" indent="1"/>
    </xf>
    <xf numFmtId="44" fontId="26" fillId="0" borderId="73" xfId="1" applyFont="1" applyFill="1" applyBorder="1" applyAlignment="1">
      <alignment horizontal="left" vertical="center" wrapText="1" indent="1"/>
    </xf>
    <xf numFmtId="0" fontId="17" fillId="0" borderId="73" xfId="0" applyFont="1" applyFill="1" applyBorder="1"/>
    <xf numFmtId="3" fontId="26" fillId="0" borderId="73" xfId="0" applyNumberFormat="1" applyFont="1" applyFill="1" applyBorder="1" applyAlignment="1">
      <alignment horizontal="left" vertical="center" wrapText="1" indent="1"/>
    </xf>
    <xf numFmtId="3" fontId="26" fillId="0" borderId="74" xfId="0" applyNumberFormat="1" applyFont="1" applyFill="1" applyBorder="1" applyAlignment="1">
      <alignment horizontal="left" vertical="center" wrapText="1" indent="1"/>
    </xf>
    <xf numFmtId="0" fontId="30" fillId="7" borderId="0" xfId="0" applyFont="1" applyFill="1" applyBorder="1" applyAlignment="1">
      <alignment horizontal="left" vertical="top"/>
    </xf>
    <xf numFmtId="164" fontId="32" fillId="7" borderId="60" xfId="0" applyNumberFormat="1" applyFont="1" applyFill="1" applyBorder="1" applyAlignment="1">
      <alignment horizontal="left" vertical="top" wrapText="1"/>
    </xf>
    <xf numFmtId="44" fontId="30" fillId="7" borderId="0" xfId="1" applyFont="1" applyFill="1" applyBorder="1" applyAlignment="1">
      <alignment horizontal="left" vertical="top"/>
    </xf>
    <xf numFmtId="167" fontId="30" fillId="7" borderId="0" xfId="0" applyNumberFormat="1" applyFont="1" applyFill="1" applyBorder="1" applyAlignment="1">
      <alignment horizontal="left" vertical="top"/>
    </xf>
    <xf numFmtId="0" fontId="29" fillId="6" borderId="59" xfId="0" applyFont="1" applyFill="1" applyBorder="1" applyAlignment="1">
      <alignment horizontal="center" vertical="top" wrapText="1"/>
    </xf>
    <xf numFmtId="0" fontId="30" fillId="6" borderId="63" xfId="0" applyFont="1" applyFill="1" applyBorder="1" applyAlignment="1">
      <alignment horizontal="left" vertical="center" wrapText="1"/>
    </xf>
    <xf numFmtId="0" fontId="29" fillId="6" borderId="63" xfId="0" applyFont="1" applyFill="1" applyBorder="1" applyAlignment="1">
      <alignment horizontal="left" vertical="center" wrapText="1"/>
    </xf>
    <xf numFmtId="0" fontId="0" fillId="6" borderId="63" xfId="0" applyFill="1" applyBorder="1" applyAlignment="1">
      <alignment horizontal="center" vertical="top" wrapText="1"/>
    </xf>
    <xf numFmtId="0" fontId="29" fillId="6" borderId="64" xfId="0" applyFont="1" applyFill="1" applyBorder="1" applyAlignment="1">
      <alignment vertical="center" wrapText="1"/>
    </xf>
    <xf numFmtId="0" fontId="29" fillId="6" borderId="65" xfId="0" applyFont="1" applyFill="1" applyBorder="1" applyAlignment="1">
      <alignment vertical="center" wrapText="1"/>
    </xf>
    <xf numFmtId="0" fontId="0" fillId="6" borderId="65" xfId="0" applyFill="1" applyBorder="1" applyAlignment="1">
      <alignment vertical="top" wrapText="1"/>
    </xf>
    <xf numFmtId="164" fontId="32" fillId="6" borderId="66" xfId="0" applyNumberFormat="1" applyFont="1" applyFill="1" applyBorder="1" applyAlignment="1">
      <alignment horizontal="left" vertical="top" wrapText="1"/>
    </xf>
    <xf numFmtId="0" fontId="34" fillId="0" borderId="0" xfId="0" applyFont="1" applyAlignment="1">
      <alignment vertical="center"/>
    </xf>
    <xf numFmtId="0" fontId="17" fillId="0" borderId="0" xfId="0" applyFont="1"/>
    <xf numFmtId="0" fontId="17" fillId="0" borderId="0" xfId="0" applyFont="1" applyFill="1" applyBorder="1" applyAlignment="1">
      <alignment horizontal="left" vertical="top"/>
    </xf>
    <xf numFmtId="0" fontId="35" fillId="0" borderId="0" xfId="2"/>
    <xf numFmtId="0" fontId="0" fillId="0" borderId="0" xfId="0" applyAlignment="1">
      <alignment wrapText="1"/>
    </xf>
    <xf numFmtId="0" fontId="0" fillId="0" borderId="44" xfId="0" applyBorder="1" applyAlignment="1">
      <alignment horizontal="center" vertical="center"/>
    </xf>
    <xf numFmtId="0" fontId="0" fillId="0" borderId="44" xfId="0" applyBorder="1" applyAlignment="1">
      <alignment horizontal="left" vertical="center" wrapText="1"/>
    </xf>
    <xf numFmtId="0" fontId="0" fillId="0" borderId="44" xfId="0" applyBorder="1" applyAlignment="1">
      <alignment horizontal="center" vertical="center" wrapText="1"/>
    </xf>
    <xf numFmtId="6" fontId="0" fillId="0" borderId="44" xfId="0" applyNumberFormat="1" applyBorder="1" applyAlignment="1">
      <alignment horizontal="center" vertical="center"/>
    </xf>
    <xf numFmtId="0" fontId="0" fillId="6" borderId="44" xfId="0" applyFill="1" applyBorder="1" applyAlignment="1">
      <alignment horizontal="center" vertical="center"/>
    </xf>
    <xf numFmtId="0" fontId="2" fillId="0" borderId="0" xfId="0" applyFont="1" applyFill="1" applyBorder="1" applyAlignment="1">
      <alignment horizontal="left" vertical="center" wrapText="1"/>
    </xf>
    <xf numFmtId="0" fontId="3" fillId="0" borderId="0" xfId="0" applyFont="1" applyAlignment="1">
      <alignment horizontal="left" vertical="center" wrapText="1"/>
    </xf>
    <xf numFmtId="0" fontId="0" fillId="6" borderId="67" xfId="0" applyFill="1" applyBorder="1" applyAlignment="1">
      <alignment vertical="center" wrapText="1"/>
    </xf>
    <xf numFmtId="0" fontId="0" fillId="6" borderId="68" xfId="0" applyFill="1" applyBorder="1" applyAlignment="1">
      <alignment vertical="center" wrapText="1"/>
    </xf>
    <xf numFmtId="0" fontId="0" fillId="6" borderId="70" xfId="0" applyFill="1" applyBorder="1" applyAlignment="1">
      <alignment vertical="center" wrapText="1"/>
    </xf>
    <xf numFmtId="0" fontId="11" fillId="6" borderId="44" xfId="0" applyFont="1" applyFill="1" applyBorder="1" applyAlignment="1">
      <alignment horizontal="left" vertical="center" wrapText="1" indent="1"/>
    </xf>
    <xf numFmtId="0" fontId="11" fillId="6" borderId="68" xfId="0" applyFont="1" applyFill="1" applyBorder="1" applyAlignment="1">
      <alignment horizontal="center" vertical="center" wrapText="1"/>
    </xf>
    <xf numFmtId="0" fontId="11" fillId="6" borderId="69" xfId="0" applyFont="1" applyFill="1" applyBorder="1" applyAlignment="1">
      <alignment horizontal="center" vertical="center" wrapText="1"/>
    </xf>
    <xf numFmtId="0" fontId="10" fillId="6" borderId="68" xfId="0" applyFont="1" applyFill="1" applyBorder="1" applyAlignment="1">
      <alignment horizontal="center" vertical="center" wrapText="1"/>
    </xf>
    <xf numFmtId="0" fontId="11" fillId="6" borderId="71" xfId="0" applyFont="1" applyFill="1" applyBorder="1" applyAlignment="1">
      <alignment horizontal="center" vertical="center" wrapText="1"/>
    </xf>
    <xf numFmtId="0" fontId="11" fillId="6" borderId="44" xfId="0" applyFont="1" applyFill="1" applyBorder="1" applyAlignment="1">
      <alignment horizontal="center" vertical="center" wrapText="1"/>
    </xf>
    <xf numFmtId="0" fontId="0" fillId="6" borderId="0" xfId="0" applyFill="1" applyBorder="1" applyAlignment="1">
      <alignment horizontal="left" vertical="top" wrapText="1"/>
    </xf>
    <xf numFmtId="0" fontId="0" fillId="6" borderId="58" xfId="0" applyFill="1" applyBorder="1" applyAlignment="1">
      <alignment horizontal="left" vertical="top" wrapText="1"/>
    </xf>
    <xf numFmtId="0" fontId="29" fillId="6" borderId="59" xfId="0" applyFont="1" applyFill="1" applyBorder="1" applyAlignment="1">
      <alignment horizontal="center" vertical="top" wrapText="1"/>
    </xf>
    <xf numFmtId="0" fontId="29" fillId="6" borderId="60" xfId="0" applyFont="1" applyFill="1" applyBorder="1" applyAlignment="1">
      <alignment horizontal="center" vertical="top" wrapText="1"/>
    </xf>
    <xf numFmtId="0" fontId="12" fillId="0" borderId="12"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1" xfId="0" applyFont="1" applyBorder="1" applyAlignment="1">
      <alignment horizontal="center" vertical="center" wrapText="1"/>
    </xf>
    <xf numFmtId="0" fontId="13" fillId="0" borderId="34" xfId="0" applyFont="1" applyBorder="1" applyAlignment="1">
      <alignment vertical="center" wrapText="1"/>
    </xf>
    <xf numFmtId="0" fontId="13" fillId="0" borderId="35" xfId="0" applyFont="1" applyBorder="1" applyAlignment="1">
      <alignment vertical="center" wrapText="1"/>
    </xf>
    <xf numFmtId="0" fontId="13" fillId="0" borderId="36" xfId="0" applyFont="1" applyBorder="1" applyAlignment="1">
      <alignment vertical="center" wrapText="1"/>
    </xf>
    <xf numFmtId="0" fontId="13" fillId="0" borderId="32" xfId="0" applyFont="1" applyBorder="1" applyAlignment="1">
      <alignment vertical="center" wrapText="1"/>
    </xf>
    <xf numFmtId="0" fontId="13" fillId="0" borderId="33" xfId="0" applyFont="1" applyBorder="1" applyAlignment="1">
      <alignment vertical="center" wrapText="1"/>
    </xf>
    <xf numFmtId="0" fontId="13" fillId="0" borderId="28" xfId="0" applyFont="1" applyBorder="1" applyAlignment="1">
      <alignment vertical="center" wrapText="1"/>
    </xf>
    <xf numFmtId="0" fontId="14" fillId="0" borderId="25"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1" xfId="0" applyFont="1" applyBorder="1" applyAlignment="1">
      <alignment horizontal="center" vertical="center" wrapText="1"/>
    </xf>
    <xf numFmtId="0" fontId="16" fillId="0" borderId="41" xfId="0" applyFont="1" applyBorder="1" applyAlignment="1">
      <alignment horizontal="left" vertical="center" wrapText="1" indent="15"/>
    </xf>
    <xf numFmtId="0" fontId="16" fillId="0" borderId="24" xfId="0" applyFont="1" applyBorder="1" applyAlignment="1">
      <alignment horizontal="left" vertical="center" wrapText="1" indent="15"/>
    </xf>
    <xf numFmtId="0" fontId="16" fillId="0" borderId="23" xfId="0" applyFont="1" applyBorder="1" applyAlignment="1">
      <alignment horizontal="left" vertical="center" wrapText="1" indent="15"/>
    </xf>
    <xf numFmtId="0" fontId="14" fillId="0" borderId="25" xfId="0" applyFont="1" applyBorder="1" applyAlignment="1">
      <alignment horizontal="right" vertical="center" wrapText="1"/>
    </xf>
    <xf numFmtId="0" fontId="14" fillId="0" borderId="22" xfId="0" applyFont="1" applyBorder="1" applyAlignment="1">
      <alignment horizontal="right" vertical="center" wrapText="1"/>
    </xf>
    <xf numFmtId="0" fontId="14" fillId="0" borderId="21" xfId="0" applyFont="1" applyBorder="1" applyAlignment="1">
      <alignment horizontal="right" vertical="center" wrapText="1"/>
    </xf>
    <xf numFmtId="0" fontId="11" fillId="0" borderId="29" xfId="0" applyFont="1" applyBorder="1" applyAlignment="1">
      <alignment vertical="center" wrapText="1"/>
    </xf>
    <xf numFmtId="0" fontId="11" fillId="0" borderId="30" xfId="0" applyFont="1" applyBorder="1" applyAlignment="1">
      <alignment vertical="center" wrapText="1"/>
    </xf>
    <xf numFmtId="0" fontId="11" fillId="0" borderId="31" xfId="0" applyFont="1" applyBorder="1" applyAlignment="1">
      <alignment vertical="center" wrapText="1"/>
    </xf>
    <xf numFmtId="0" fontId="13" fillId="0" borderId="37" xfId="0" applyFont="1" applyBorder="1" applyAlignment="1">
      <alignment horizontal="left" vertical="center" wrapText="1" indent="15"/>
    </xf>
    <xf numFmtId="0" fontId="13" fillId="0" borderId="16" xfId="0" applyFont="1" applyBorder="1" applyAlignment="1">
      <alignment horizontal="left" vertical="center" wrapText="1" indent="15"/>
    </xf>
    <xf numFmtId="0" fontId="13" fillId="0" borderId="15" xfId="0" applyFont="1" applyBorder="1" applyAlignment="1">
      <alignment horizontal="left" vertical="center" wrapText="1" indent="15"/>
    </xf>
    <xf numFmtId="0" fontId="0" fillId="0" borderId="39" xfId="0" applyBorder="1" applyAlignment="1">
      <alignment vertical="center" wrapText="1"/>
    </xf>
    <xf numFmtId="0" fontId="0" fillId="0" borderId="13" xfId="0" applyBorder="1" applyAlignment="1">
      <alignment vertical="center" wrapText="1"/>
    </xf>
    <xf numFmtId="0" fontId="0" fillId="0" borderId="19" xfId="0" applyBorder="1" applyAlignment="1">
      <alignment vertical="center" wrapText="1"/>
    </xf>
    <xf numFmtId="0" fontId="0" fillId="0" borderId="38" xfId="0" applyBorder="1" applyAlignment="1">
      <alignment vertical="center" wrapText="1"/>
    </xf>
    <xf numFmtId="0" fontId="0" fillId="0" borderId="8" xfId="0" applyBorder="1" applyAlignment="1">
      <alignment vertical="center" wrapText="1"/>
    </xf>
    <xf numFmtId="0" fontId="0" fillId="0" borderId="40" xfId="0" applyBorder="1" applyAlignment="1">
      <alignment vertical="center" wrapText="1"/>
    </xf>
    <xf numFmtId="0" fontId="0" fillId="0" borderId="29"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8" xfId="0" applyBorder="1" applyAlignment="1">
      <alignment vertical="center" wrapText="1"/>
    </xf>
    <xf numFmtId="0" fontId="0" fillId="0" borderId="16" xfId="0" applyBorder="1" applyAlignment="1">
      <alignment vertical="center" wrapText="1"/>
    </xf>
    <xf numFmtId="0" fontId="0" fillId="0" borderId="15" xfId="0" applyBorder="1" applyAlignment="1">
      <alignment vertical="center" wrapText="1"/>
    </xf>
    <xf numFmtId="0" fontId="0" fillId="0" borderId="32" xfId="0" applyBorder="1" applyAlignment="1">
      <alignment vertical="center" wrapText="1"/>
    </xf>
    <xf numFmtId="0" fontId="0" fillId="0" borderId="33" xfId="0" applyBorder="1" applyAlignment="1">
      <alignment vertical="center" wrapText="1"/>
    </xf>
    <xf numFmtId="0" fontId="0" fillId="0" borderId="28" xfId="0" applyBorder="1" applyAlignment="1">
      <alignment vertical="center"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31" xfId="0" applyFont="1" applyBorder="1" applyAlignment="1">
      <alignment horizontal="center" vertical="center" wrapText="1"/>
    </xf>
    <xf numFmtId="0" fontId="23" fillId="4" borderId="47" xfId="0" applyFont="1" applyFill="1" applyBorder="1" applyAlignment="1">
      <alignment horizontal="center" vertical="top"/>
    </xf>
    <xf numFmtId="0" fontId="23" fillId="4" borderId="45" xfId="0" applyFont="1" applyFill="1" applyBorder="1" applyAlignment="1">
      <alignment horizontal="center" vertical="top"/>
    </xf>
    <xf numFmtId="0" fontId="23" fillId="4" borderId="2" xfId="0" applyFont="1" applyFill="1" applyBorder="1" applyAlignment="1">
      <alignment horizontal="center" vertical="top"/>
    </xf>
    <xf numFmtId="0" fontId="23" fillId="0" borderId="47" xfId="0" applyFont="1" applyFill="1" applyBorder="1" applyAlignment="1">
      <alignment horizontal="center" vertical="top"/>
    </xf>
    <xf numFmtId="0" fontId="23" fillId="0" borderId="45" xfId="0" applyFont="1" applyFill="1" applyBorder="1" applyAlignment="1">
      <alignment horizontal="center" vertical="top"/>
    </xf>
    <xf numFmtId="0" fontId="0" fillId="0" borderId="46" xfId="0" applyFill="1" applyBorder="1" applyAlignment="1">
      <alignment horizontal="center" vertical="center" wrapText="1"/>
    </xf>
    <xf numFmtId="0" fontId="0" fillId="0" borderId="3" xfId="0" applyFill="1" applyBorder="1" applyAlignment="1">
      <alignment horizontal="center" vertical="center" wrapText="1"/>
    </xf>
  </cellXfs>
  <cellStyles count="3">
    <cellStyle name="Currency" xfId="1" builtinId="4"/>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4"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3</xdr:row>
      <xdr:rowOff>0</xdr:rowOff>
    </xdr:from>
    <xdr:to>
      <xdr:col>10</xdr:col>
      <xdr:colOff>257986</xdr:colOff>
      <xdr:row>42</xdr:row>
      <xdr:rowOff>182037</xdr:rowOff>
    </xdr:to>
    <xdr:pic>
      <xdr:nvPicPr>
        <xdr:cNvPr id="3" name="Picture 2"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571500"/>
          <a:ext cx="5811061" cy="7611537"/>
        </a:xfrm>
        <a:prstGeom prst="rect">
          <a:avLst/>
        </a:prstGeom>
      </xdr:spPr>
    </xdr:pic>
    <xdr:clientData/>
  </xdr:twoCellAnchor>
  <xdr:twoCellAnchor editAs="oneCell">
    <xdr:from>
      <xdr:col>11</xdr:col>
      <xdr:colOff>0</xdr:colOff>
      <xdr:row>3</xdr:row>
      <xdr:rowOff>0</xdr:rowOff>
    </xdr:from>
    <xdr:to>
      <xdr:col>20</xdr:col>
      <xdr:colOff>362766</xdr:colOff>
      <xdr:row>42</xdr:row>
      <xdr:rowOff>182037</xdr:rowOff>
    </xdr:to>
    <xdr:pic>
      <xdr:nvPicPr>
        <xdr:cNvPr id="4" name="Picture 3" descr="Screen Clippi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571500"/>
          <a:ext cx="5849166" cy="7611537"/>
        </a:xfrm>
        <a:prstGeom prst="rect">
          <a:avLst/>
        </a:prstGeom>
      </xdr:spPr>
    </xdr:pic>
    <xdr:clientData/>
  </xdr:twoCellAnchor>
  <xdr:twoCellAnchor editAs="oneCell">
    <xdr:from>
      <xdr:col>0</xdr:col>
      <xdr:colOff>542925</xdr:colOff>
      <xdr:row>44</xdr:row>
      <xdr:rowOff>133350</xdr:rowOff>
    </xdr:from>
    <xdr:to>
      <xdr:col>10</xdr:col>
      <xdr:colOff>296091</xdr:colOff>
      <xdr:row>84</xdr:row>
      <xdr:rowOff>153466</xdr:rowOff>
    </xdr:to>
    <xdr:pic>
      <xdr:nvPicPr>
        <xdr:cNvPr id="5" name="Picture 4" descr="Screen Clippi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2925" y="8515350"/>
          <a:ext cx="5849166" cy="7640116"/>
        </a:xfrm>
        <a:prstGeom prst="rect">
          <a:avLst/>
        </a:prstGeom>
      </xdr:spPr>
    </xdr:pic>
    <xdr:clientData/>
  </xdr:twoCellAnchor>
  <xdr:twoCellAnchor editAs="oneCell">
    <xdr:from>
      <xdr:col>11</xdr:col>
      <xdr:colOff>0</xdr:colOff>
      <xdr:row>45</xdr:row>
      <xdr:rowOff>0</xdr:rowOff>
    </xdr:from>
    <xdr:to>
      <xdr:col>20</xdr:col>
      <xdr:colOff>391345</xdr:colOff>
      <xdr:row>85</xdr:row>
      <xdr:rowOff>1064</xdr:rowOff>
    </xdr:to>
    <xdr:pic>
      <xdr:nvPicPr>
        <xdr:cNvPr id="6" name="Picture 5" descr="Screen Clippi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705600" y="8572500"/>
          <a:ext cx="5877745" cy="7621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552450</xdr:colOff>
          <xdr:row>3</xdr:row>
          <xdr:rowOff>19050</xdr:rowOff>
        </xdr:from>
        <xdr:to>
          <xdr:col>15</xdr:col>
          <xdr:colOff>552450</xdr:colOff>
          <xdr:row>30</xdr:row>
          <xdr:rowOff>19050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581025</xdr:colOff>
          <xdr:row>5</xdr:row>
          <xdr:rowOff>85725</xdr:rowOff>
        </xdr:from>
        <xdr:to>
          <xdr:col>10</xdr:col>
          <xdr:colOff>314325</xdr:colOff>
          <xdr:row>45</xdr:row>
          <xdr:rowOff>9525</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xdr:row>
          <xdr:rowOff>28575</xdr:rowOff>
        </xdr:from>
        <xdr:to>
          <xdr:col>18</xdr:col>
          <xdr:colOff>552450</xdr:colOff>
          <xdr:row>15</xdr:row>
          <xdr:rowOff>95250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hyperlink" Target="http://www.palousertpo.org/tip.ht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Microsoft_Excel_97-2003_Worksheet.xls"/><Relationship Id="rId5" Type="http://schemas.openxmlformats.org/officeDocument/2006/relationships/image" Target="../media/image6.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XFD17"/>
  <sheetViews>
    <sheetView tabSelected="1" workbookViewId="0">
      <selection activeCell="L10" sqref="L10"/>
    </sheetView>
  </sheetViews>
  <sheetFormatPr defaultRowHeight="15"/>
  <sheetData>
    <row r="4" spans="1:16384" ht="18.75">
      <c r="B4" s="42" t="s">
        <v>223</v>
      </c>
    </row>
    <row r="5" spans="1:16384">
      <c r="B5" s="43" t="s">
        <v>339</v>
      </c>
    </row>
    <row r="6" spans="1:16384">
      <c r="B6" s="43" t="s">
        <v>225</v>
      </c>
    </row>
    <row r="7" spans="1:16384">
      <c r="B7" s="43" t="s">
        <v>340</v>
      </c>
    </row>
    <row r="8" spans="1:16384">
      <c r="B8" s="43" t="s">
        <v>373</v>
      </c>
    </row>
    <row r="9" spans="1:16384">
      <c r="B9" s="43" t="s">
        <v>374</v>
      </c>
    </row>
    <row r="10" spans="1:16384">
      <c r="B10" s="43" t="s">
        <v>341</v>
      </c>
    </row>
    <row r="11" spans="1:16384">
      <c r="B11" s="43" t="s">
        <v>342</v>
      </c>
    </row>
    <row r="12" spans="1:16384">
      <c r="B12" s="43" t="s">
        <v>343</v>
      </c>
    </row>
    <row r="13" spans="1:16384">
      <c r="B13" s="43" t="s">
        <v>344</v>
      </c>
    </row>
    <row r="14" spans="1:16384">
      <c r="B14" s="43" t="s">
        <v>345</v>
      </c>
    </row>
    <row r="15" spans="1:16384">
      <c r="B15" s="43" t="s">
        <v>346</v>
      </c>
    </row>
    <row r="16" spans="1:16384">
      <c r="A16" s="43"/>
      <c r="B16" s="43" t="s">
        <v>347</v>
      </c>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c r="XED16" s="43"/>
      <c r="XEE16" s="43"/>
      <c r="XEF16" s="43"/>
      <c r="XEG16" s="43"/>
      <c r="XEH16" s="43"/>
      <c r="XEI16" s="43"/>
      <c r="XEJ16" s="43"/>
      <c r="XEK16" s="43"/>
      <c r="XEL16" s="43"/>
      <c r="XEM16" s="43"/>
      <c r="XEN16" s="43"/>
      <c r="XEO16" s="43"/>
      <c r="XEP16" s="43"/>
      <c r="XEQ16" s="43"/>
      <c r="XER16" s="43"/>
      <c r="XES16" s="43"/>
      <c r="XET16" s="43"/>
      <c r="XEU16" s="43"/>
      <c r="XEV16" s="43"/>
      <c r="XEW16" s="43"/>
      <c r="XEX16" s="43"/>
      <c r="XEY16" s="43"/>
      <c r="XEZ16" s="43"/>
      <c r="XFA16" s="43"/>
      <c r="XFB16" s="43"/>
      <c r="XFC16" s="43"/>
      <c r="XFD16" s="43"/>
    </row>
    <row r="17" spans="2:2">
      <c r="B17" s="170" t="s">
        <v>348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R42"/>
  <sheetViews>
    <sheetView workbookViewId="0">
      <selection activeCell="C3" sqref="C3"/>
    </sheetView>
  </sheetViews>
  <sheetFormatPr defaultRowHeight="15"/>
  <cols>
    <col min="8" max="8" width="16" bestFit="1" customWidth="1"/>
    <col min="9" max="9" width="15.28515625" bestFit="1" customWidth="1"/>
    <col min="12" max="12" width="11.42578125" bestFit="1" customWidth="1"/>
    <col min="15" max="15" width="13.5703125" bestFit="1" customWidth="1"/>
    <col min="18" max="18" width="11.85546875" bestFit="1" customWidth="1"/>
  </cols>
  <sheetData>
    <row r="2" spans="3:18">
      <c r="C2" s="43" t="s">
        <v>336</v>
      </c>
    </row>
    <row r="4" spans="3:18" ht="15.75" thickBot="1"/>
    <row r="5" spans="3:18" ht="15.75" customHeight="1">
      <c r="C5" s="181"/>
      <c r="D5" s="182"/>
      <c r="E5" s="182"/>
      <c r="F5" s="187" t="s">
        <v>304</v>
      </c>
      <c r="G5" s="187"/>
      <c r="H5" s="187"/>
      <c r="I5" s="187"/>
      <c r="J5" s="185" t="s">
        <v>305</v>
      </c>
      <c r="K5" s="185"/>
      <c r="L5" s="185"/>
      <c r="M5" s="186"/>
    </row>
    <row r="6" spans="3:18" ht="15" customHeight="1">
      <c r="C6" s="183"/>
      <c r="D6" s="117"/>
      <c r="E6" s="184" t="s">
        <v>170</v>
      </c>
      <c r="F6" s="189" t="s">
        <v>242</v>
      </c>
      <c r="G6" s="189" t="s">
        <v>243</v>
      </c>
      <c r="H6" s="189" t="s">
        <v>303</v>
      </c>
      <c r="I6" s="189" t="s">
        <v>173</v>
      </c>
      <c r="J6" s="189" t="s">
        <v>171</v>
      </c>
      <c r="K6" s="189" t="s">
        <v>172</v>
      </c>
      <c r="L6" s="189" t="s">
        <v>303</v>
      </c>
      <c r="M6" s="188" t="s">
        <v>173</v>
      </c>
    </row>
    <row r="7" spans="3:18">
      <c r="C7" s="183"/>
      <c r="D7" s="118" t="s">
        <v>169</v>
      </c>
      <c r="E7" s="184"/>
      <c r="F7" s="189"/>
      <c r="G7" s="189"/>
      <c r="H7" s="189"/>
      <c r="I7" s="189"/>
      <c r="J7" s="189"/>
      <c r="K7" s="189"/>
      <c r="L7" s="189"/>
      <c r="M7" s="188"/>
    </row>
    <row r="8" spans="3:18">
      <c r="C8" s="141" t="s">
        <v>174</v>
      </c>
      <c r="D8" s="119"/>
      <c r="E8" s="119"/>
      <c r="F8" s="119"/>
      <c r="G8" s="119"/>
      <c r="H8" s="119"/>
      <c r="I8" s="119"/>
      <c r="J8" s="119"/>
      <c r="K8" s="119"/>
      <c r="L8" s="119"/>
      <c r="M8" s="142"/>
    </row>
    <row r="9" spans="3:18">
      <c r="C9" s="143" t="s">
        <v>174</v>
      </c>
      <c r="D9" s="121">
        <v>14</v>
      </c>
      <c r="E9" s="49">
        <v>32</v>
      </c>
      <c r="F9" s="122">
        <v>1.3</v>
      </c>
      <c r="G9" s="123">
        <v>24000</v>
      </c>
      <c r="H9" s="124">
        <f>I9*24</f>
        <v>2688000</v>
      </c>
      <c r="I9" s="124">
        <f>(G9*D9)/3</f>
        <v>112000</v>
      </c>
      <c r="J9" s="122">
        <v>1.3</v>
      </c>
      <c r="K9" s="123">
        <v>24000</v>
      </c>
      <c r="L9" s="125">
        <f>M9*24</f>
        <v>1152000</v>
      </c>
      <c r="M9" s="144">
        <f>(K9*D9)/7</f>
        <v>48000</v>
      </c>
      <c r="O9" s="104"/>
      <c r="R9" s="104"/>
    </row>
    <row r="10" spans="3:18">
      <c r="C10" s="143" t="s">
        <v>175</v>
      </c>
      <c r="D10" s="126">
        <v>32.78</v>
      </c>
      <c r="E10" s="127">
        <v>32</v>
      </c>
      <c r="F10" s="128">
        <v>1.3</v>
      </c>
      <c r="G10" s="129">
        <v>24000</v>
      </c>
      <c r="H10" s="130">
        <f>I10*24</f>
        <v>6293760</v>
      </c>
      <c r="I10" s="130">
        <f>(G10*D10)/3</f>
        <v>262240</v>
      </c>
      <c r="J10" s="128">
        <v>1.3</v>
      </c>
      <c r="K10" s="129">
        <v>24000</v>
      </c>
      <c r="L10" s="131">
        <f>M10*24</f>
        <v>2697325.7142857146</v>
      </c>
      <c r="M10" s="145">
        <f t="shared" ref="M10:M36" si="0">(K10*D10)/7</f>
        <v>112388.57142857143</v>
      </c>
    </row>
    <row r="11" spans="3:18">
      <c r="C11" s="146" t="s">
        <v>176</v>
      </c>
      <c r="D11" s="132">
        <f>SUM(D9:D10)</f>
        <v>46.78</v>
      </c>
      <c r="E11" s="133"/>
      <c r="F11" s="133"/>
      <c r="G11" s="133"/>
      <c r="H11" s="134">
        <f>SUM(H9:H10)</f>
        <v>8981760</v>
      </c>
      <c r="I11" s="134">
        <f>SUM(I9:I10)</f>
        <v>374240</v>
      </c>
      <c r="J11" s="133"/>
      <c r="K11" s="133"/>
      <c r="L11" s="135">
        <f>SUM(L9:L10)</f>
        <v>3849325.7142857146</v>
      </c>
      <c r="M11" s="147">
        <f>SUM(M9:M10)</f>
        <v>160388.57142857142</v>
      </c>
    </row>
    <row r="12" spans="3:18">
      <c r="C12" s="141" t="s">
        <v>198</v>
      </c>
      <c r="D12" s="136"/>
      <c r="E12" s="119"/>
      <c r="F12" s="119"/>
      <c r="G12" s="119"/>
      <c r="H12" s="137"/>
      <c r="I12" s="138"/>
      <c r="J12" s="119"/>
      <c r="K12" s="119"/>
      <c r="L12" s="119"/>
      <c r="M12" s="148"/>
    </row>
    <row r="13" spans="3:18">
      <c r="C13" s="143" t="s">
        <v>196</v>
      </c>
      <c r="D13" s="126">
        <v>17.850000000000001</v>
      </c>
      <c r="E13" s="127">
        <v>32</v>
      </c>
      <c r="F13" s="128">
        <v>1.3</v>
      </c>
      <c r="G13" s="129">
        <v>24000</v>
      </c>
      <c r="H13" s="130">
        <f>I13*24</f>
        <v>3427200.0000000009</v>
      </c>
      <c r="I13" s="130">
        <f t="shared" ref="I13:I36" si="1">(G13*D13)/3</f>
        <v>142800.00000000003</v>
      </c>
      <c r="J13" s="128">
        <v>1.3</v>
      </c>
      <c r="K13" s="129">
        <v>24000</v>
      </c>
      <c r="L13" s="131">
        <f>M13*24</f>
        <v>1468800.0000000002</v>
      </c>
      <c r="M13" s="145">
        <f t="shared" si="0"/>
        <v>61200.000000000007</v>
      </c>
    </row>
    <row r="14" spans="3:18">
      <c r="C14" s="143" t="s">
        <v>197</v>
      </c>
      <c r="D14" s="139">
        <v>1.1599999999999999</v>
      </c>
      <c r="E14" s="127">
        <v>32</v>
      </c>
      <c r="F14" s="128">
        <v>1.3</v>
      </c>
      <c r="G14" s="129">
        <v>24000</v>
      </c>
      <c r="H14" s="130">
        <f>I14*24</f>
        <v>222719.99999999994</v>
      </c>
      <c r="I14" s="130">
        <f t="shared" si="1"/>
        <v>9279.9999999999982</v>
      </c>
      <c r="J14" s="128">
        <v>1.3</v>
      </c>
      <c r="K14" s="129">
        <v>24000</v>
      </c>
      <c r="L14" s="131">
        <f>M14*24</f>
        <v>95451.428571428551</v>
      </c>
      <c r="M14" s="145">
        <f t="shared" si="0"/>
        <v>3977.1428571428564</v>
      </c>
    </row>
    <row r="15" spans="3:18">
      <c r="C15" s="146" t="s">
        <v>176</v>
      </c>
      <c r="D15" s="132">
        <f>SUM(D13:D14)</f>
        <v>19.010000000000002</v>
      </c>
      <c r="E15" s="133"/>
      <c r="F15" s="133"/>
      <c r="G15" s="133"/>
      <c r="H15" s="134">
        <f>SUM(H13:H14)</f>
        <v>3649920.0000000009</v>
      </c>
      <c r="I15" s="134">
        <f>SUM(I13:I14)</f>
        <v>152080.00000000003</v>
      </c>
      <c r="J15" s="133"/>
      <c r="K15" s="133"/>
      <c r="L15" s="135">
        <f>SUM(L13:L14)</f>
        <v>1564251.4285714289</v>
      </c>
      <c r="M15" s="147">
        <f>SUM(M13:M14)</f>
        <v>65177.142857142862</v>
      </c>
    </row>
    <row r="16" spans="3:18">
      <c r="C16" s="141" t="s">
        <v>182</v>
      </c>
      <c r="D16" s="136"/>
      <c r="E16" s="119"/>
      <c r="F16" s="119"/>
      <c r="G16" s="119"/>
      <c r="H16" s="137"/>
      <c r="I16" s="138"/>
      <c r="J16" s="119"/>
      <c r="K16" s="119"/>
      <c r="L16" s="119"/>
      <c r="M16" s="148"/>
    </row>
    <row r="17" spans="3:13">
      <c r="C17" s="143" t="s">
        <v>143</v>
      </c>
      <c r="D17" s="126">
        <v>18</v>
      </c>
      <c r="E17" s="127">
        <v>32</v>
      </c>
      <c r="F17" s="128">
        <v>1.3</v>
      </c>
      <c r="G17" s="129">
        <v>24000</v>
      </c>
      <c r="H17" s="130">
        <f>I17*24</f>
        <v>3456000</v>
      </c>
      <c r="I17" s="130">
        <f t="shared" si="1"/>
        <v>144000</v>
      </c>
      <c r="J17" s="128">
        <v>1.3</v>
      </c>
      <c r="K17" s="129">
        <v>24000</v>
      </c>
      <c r="L17" s="131">
        <f>M17*24</f>
        <v>1481142.8571428573</v>
      </c>
      <c r="M17" s="145">
        <f t="shared" si="0"/>
        <v>61714.285714285717</v>
      </c>
    </row>
    <row r="18" spans="3:13">
      <c r="C18" s="146" t="s">
        <v>176</v>
      </c>
      <c r="D18" s="132">
        <f>SUM(D17)</f>
        <v>18</v>
      </c>
      <c r="E18" s="133"/>
      <c r="F18" s="133"/>
      <c r="G18" s="133"/>
      <c r="H18" s="134">
        <f>SUM(H17)</f>
        <v>3456000</v>
      </c>
      <c r="I18" s="134">
        <f>SUM(I17)</f>
        <v>144000</v>
      </c>
      <c r="J18" s="133"/>
      <c r="K18" s="133"/>
      <c r="L18" s="135">
        <f>SUM(L17)</f>
        <v>1481142.8571428573</v>
      </c>
      <c r="M18" s="147">
        <f>SUM(M17)</f>
        <v>61714.285714285717</v>
      </c>
    </row>
    <row r="19" spans="3:13">
      <c r="C19" s="141" t="s">
        <v>199</v>
      </c>
      <c r="D19" s="136"/>
      <c r="E19" s="119"/>
      <c r="F19" s="119"/>
      <c r="G19" s="119"/>
      <c r="H19" s="137"/>
      <c r="I19" s="138"/>
      <c r="J19" s="119"/>
      <c r="K19" s="119"/>
      <c r="L19" s="119"/>
      <c r="M19" s="148"/>
    </row>
    <row r="20" spans="3:13">
      <c r="C20" s="143" t="s">
        <v>177</v>
      </c>
      <c r="D20" s="140">
        <v>7.01</v>
      </c>
      <c r="E20" s="127">
        <v>32</v>
      </c>
      <c r="F20" s="128">
        <v>1.3</v>
      </c>
      <c r="G20" s="129">
        <v>24000</v>
      </c>
      <c r="H20" s="130">
        <f>I20*24</f>
        <v>1345920</v>
      </c>
      <c r="I20" s="130">
        <f t="shared" si="1"/>
        <v>56080</v>
      </c>
      <c r="J20" s="128">
        <v>1.3</v>
      </c>
      <c r="K20" s="129">
        <v>24000</v>
      </c>
      <c r="L20" s="131">
        <f>M20*24</f>
        <v>576822.85714285716</v>
      </c>
      <c r="M20" s="145">
        <f t="shared" si="0"/>
        <v>24034.285714285714</v>
      </c>
    </row>
    <row r="21" spans="3:13">
      <c r="C21" s="143" t="s">
        <v>178</v>
      </c>
      <c r="D21" s="120">
        <v>17.600000000000001</v>
      </c>
      <c r="E21" s="49">
        <v>32</v>
      </c>
      <c r="F21" s="122">
        <v>1.3</v>
      </c>
      <c r="G21" s="123">
        <v>24000</v>
      </c>
      <c r="H21" s="124">
        <f t="shared" ref="H21:H36" si="2">I21*24</f>
        <v>3379200.0000000009</v>
      </c>
      <c r="I21" s="124">
        <f t="shared" si="1"/>
        <v>140800.00000000003</v>
      </c>
      <c r="J21" s="122">
        <v>1.3</v>
      </c>
      <c r="K21" s="123">
        <v>24000</v>
      </c>
      <c r="L21" s="125">
        <f t="shared" ref="L21:L36" si="3">M21*24</f>
        <v>1448228.5714285716</v>
      </c>
      <c r="M21" s="144">
        <f t="shared" si="0"/>
        <v>60342.857142857152</v>
      </c>
    </row>
    <row r="22" spans="3:13">
      <c r="C22" s="143" t="s">
        <v>179</v>
      </c>
      <c r="D22" s="120">
        <v>5.48</v>
      </c>
      <c r="E22" s="49">
        <v>32</v>
      </c>
      <c r="F22" s="122">
        <v>1.3</v>
      </c>
      <c r="G22" s="123">
        <v>24000</v>
      </c>
      <c r="H22" s="124">
        <f t="shared" si="2"/>
        <v>1052160</v>
      </c>
      <c r="I22" s="124">
        <f t="shared" si="1"/>
        <v>43840</v>
      </c>
      <c r="J22" s="122">
        <v>1.3</v>
      </c>
      <c r="K22" s="123">
        <v>24000</v>
      </c>
      <c r="L22" s="125">
        <f t="shared" si="3"/>
        <v>450925.71428571426</v>
      </c>
      <c r="M22" s="144">
        <f t="shared" si="0"/>
        <v>18788.571428571428</v>
      </c>
    </row>
    <row r="23" spans="3:13">
      <c r="C23" s="143" t="s">
        <v>180</v>
      </c>
      <c r="D23" s="120">
        <v>5.31</v>
      </c>
      <c r="E23" s="49">
        <v>32</v>
      </c>
      <c r="F23" s="122">
        <v>1.3</v>
      </c>
      <c r="G23" s="123">
        <v>24000</v>
      </c>
      <c r="H23" s="124">
        <f t="shared" si="2"/>
        <v>1019519.9999999998</v>
      </c>
      <c r="I23" s="124">
        <f t="shared" si="1"/>
        <v>42479.999999999993</v>
      </c>
      <c r="J23" s="122">
        <v>1.3</v>
      </c>
      <c r="K23" s="123">
        <v>24000</v>
      </c>
      <c r="L23" s="125">
        <f t="shared" si="3"/>
        <v>436937.14285714278</v>
      </c>
      <c r="M23" s="144">
        <f t="shared" si="0"/>
        <v>18205.714285714283</v>
      </c>
    </row>
    <row r="24" spans="3:13">
      <c r="C24" s="143" t="s">
        <v>181</v>
      </c>
      <c r="D24" s="120">
        <v>4.75</v>
      </c>
      <c r="E24" s="49">
        <v>32</v>
      </c>
      <c r="F24" s="122">
        <v>1.3</v>
      </c>
      <c r="G24" s="123">
        <v>24000</v>
      </c>
      <c r="H24" s="124">
        <f t="shared" si="2"/>
        <v>912000</v>
      </c>
      <c r="I24" s="124">
        <f t="shared" si="1"/>
        <v>38000</v>
      </c>
      <c r="J24" s="122">
        <v>1.3</v>
      </c>
      <c r="K24" s="123">
        <v>24000</v>
      </c>
      <c r="L24" s="125">
        <f t="shared" si="3"/>
        <v>390857.14285714284</v>
      </c>
      <c r="M24" s="144">
        <f t="shared" si="0"/>
        <v>16285.714285714286</v>
      </c>
    </row>
    <row r="25" spans="3:13">
      <c r="C25" s="143" t="s">
        <v>182</v>
      </c>
      <c r="D25" s="120">
        <v>8.6300000000000008</v>
      </c>
      <c r="E25" s="49">
        <v>32</v>
      </c>
      <c r="F25" s="122">
        <v>1.3</v>
      </c>
      <c r="G25" s="123">
        <v>24000</v>
      </c>
      <c r="H25" s="124">
        <f t="shared" si="2"/>
        <v>1656960.0000000005</v>
      </c>
      <c r="I25" s="124">
        <f t="shared" si="1"/>
        <v>69040.000000000015</v>
      </c>
      <c r="J25" s="122">
        <v>1.3</v>
      </c>
      <c r="K25" s="123">
        <v>24000</v>
      </c>
      <c r="L25" s="125">
        <f t="shared" si="3"/>
        <v>710125.71428571432</v>
      </c>
      <c r="M25" s="144">
        <f t="shared" si="0"/>
        <v>29588.571428571431</v>
      </c>
    </row>
    <row r="26" spans="3:13">
      <c r="C26" s="143" t="s">
        <v>183</v>
      </c>
      <c r="D26" s="120">
        <v>5.2</v>
      </c>
      <c r="E26" s="49">
        <v>32</v>
      </c>
      <c r="F26" s="122">
        <v>1.3</v>
      </c>
      <c r="G26" s="123">
        <v>24000</v>
      </c>
      <c r="H26" s="124">
        <f t="shared" si="2"/>
        <v>998400</v>
      </c>
      <c r="I26" s="124">
        <f t="shared" si="1"/>
        <v>41600</v>
      </c>
      <c r="J26" s="122">
        <v>1.3</v>
      </c>
      <c r="K26" s="123">
        <v>24000</v>
      </c>
      <c r="L26" s="125">
        <f t="shared" si="3"/>
        <v>427885.71428571426</v>
      </c>
      <c r="M26" s="144">
        <f t="shared" si="0"/>
        <v>17828.571428571428</v>
      </c>
    </row>
    <row r="27" spans="3:13">
      <c r="C27" s="143" t="s">
        <v>184</v>
      </c>
      <c r="D27" s="120">
        <v>2.2000000000000002</v>
      </c>
      <c r="E27" s="49">
        <v>32</v>
      </c>
      <c r="F27" s="122">
        <v>1.3</v>
      </c>
      <c r="G27" s="123">
        <v>24000</v>
      </c>
      <c r="H27" s="124">
        <f t="shared" si="2"/>
        <v>422400.00000000012</v>
      </c>
      <c r="I27" s="124">
        <f t="shared" si="1"/>
        <v>17600.000000000004</v>
      </c>
      <c r="J27" s="122">
        <v>1.3</v>
      </c>
      <c r="K27" s="123">
        <v>24000</v>
      </c>
      <c r="L27" s="125">
        <f t="shared" si="3"/>
        <v>181028.57142857145</v>
      </c>
      <c r="M27" s="144">
        <f t="shared" si="0"/>
        <v>7542.857142857144</v>
      </c>
    </row>
    <row r="28" spans="3:13">
      <c r="C28" s="143" t="s">
        <v>185</v>
      </c>
      <c r="D28" s="120">
        <v>4.38</v>
      </c>
      <c r="E28" s="49">
        <v>32</v>
      </c>
      <c r="F28" s="122">
        <v>1.3</v>
      </c>
      <c r="G28" s="123">
        <v>24000</v>
      </c>
      <c r="H28" s="124">
        <f t="shared" si="2"/>
        <v>840960</v>
      </c>
      <c r="I28" s="124">
        <f t="shared" si="1"/>
        <v>35040</v>
      </c>
      <c r="J28" s="122">
        <v>1.3</v>
      </c>
      <c r="K28" s="123">
        <v>24000</v>
      </c>
      <c r="L28" s="125">
        <f t="shared" si="3"/>
        <v>360411.42857142858</v>
      </c>
      <c r="M28" s="144">
        <f t="shared" si="0"/>
        <v>15017.142857142857</v>
      </c>
    </row>
    <row r="29" spans="3:13">
      <c r="C29" s="143" t="s">
        <v>186</v>
      </c>
      <c r="D29" s="120">
        <v>11.5</v>
      </c>
      <c r="E29" s="49">
        <v>32</v>
      </c>
      <c r="F29" s="122">
        <v>1.3</v>
      </c>
      <c r="G29" s="123">
        <v>24000</v>
      </c>
      <c r="H29" s="124">
        <f t="shared" si="2"/>
        <v>2208000</v>
      </c>
      <c r="I29" s="124">
        <f t="shared" si="1"/>
        <v>92000</v>
      </c>
      <c r="J29" s="122">
        <v>1.3</v>
      </c>
      <c r="K29" s="123">
        <v>24000</v>
      </c>
      <c r="L29" s="125">
        <f t="shared" si="3"/>
        <v>946285.71428571432</v>
      </c>
      <c r="M29" s="144">
        <f t="shared" si="0"/>
        <v>39428.571428571428</v>
      </c>
    </row>
    <row r="30" spans="3:13">
      <c r="C30" s="143" t="s">
        <v>187</v>
      </c>
      <c r="D30" s="120">
        <v>10</v>
      </c>
      <c r="E30" s="49">
        <v>32</v>
      </c>
      <c r="F30" s="122">
        <v>1.3</v>
      </c>
      <c r="G30" s="123">
        <v>24000</v>
      </c>
      <c r="H30" s="124">
        <f t="shared" si="2"/>
        <v>1920000</v>
      </c>
      <c r="I30" s="124">
        <f t="shared" si="1"/>
        <v>80000</v>
      </c>
      <c r="J30" s="122">
        <v>1.3</v>
      </c>
      <c r="K30" s="123">
        <v>24000</v>
      </c>
      <c r="L30" s="125">
        <f t="shared" si="3"/>
        <v>822857.14285714272</v>
      </c>
      <c r="M30" s="144">
        <f t="shared" si="0"/>
        <v>34285.714285714283</v>
      </c>
    </row>
    <row r="31" spans="3:13">
      <c r="C31" s="143" t="s">
        <v>188</v>
      </c>
      <c r="D31" s="120">
        <v>66.400000000000006</v>
      </c>
      <c r="E31" s="49">
        <v>32</v>
      </c>
      <c r="F31" s="122">
        <v>1.3</v>
      </c>
      <c r="G31" s="123">
        <v>24000</v>
      </c>
      <c r="H31" s="124">
        <f t="shared" si="2"/>
        <v>12748800.000000004</v>
      </c>
      <c r="I31" s="124">
        <f t="shared" si="1"/>
        <v>531200.00000000012</v>
      </c>
      <c r="J31" s="122">
        <v>1.3</v>
      </c>
      <c r="K31" s="123">
        <v>24000</v>
      </c>
      <c r="L31" s="125">
        <f t="shared" si="3"/>
        <v>5463771.4285714291</v>
      </c>
      <c r="M31" s="144">
        <f t="shared" si="0"/>
        <v>227657.1428571429</v>
      </c>
    </row>
    <row r="32" spans="3:13">
      <c r="C32" s="143" t="s">
        <v>189</v>
      </c>
      <c r="D32" s="120">
        <v>13.5</v>
      </c>
      <c r="E32" s="49">
        <v>32</v>
      </c>
      <c r="F32" s="122">
        <v>1.3</v>
      </c>
      <c r="G32" s="123">
        <v>24000</v>
      </c>
      <c r="H32" s="124">
        <f t="shared" si="2"/>
        <v>2592000</v>
      </c>
      <c r="I32" s="124">
        <f t="shared" si="1"/>
        <v>108000</v>
      </c>
      <c r="J32" s="122">
        <v>1.3</v>
      </c>
      <c r="K32" s="123">
        <v>24000</v>
      </c>
      <c r="L32" s="125">
        <f t="shared" si="3"/>
        <v>1110857.1428571427</v>
      </c>
      <c r="M32" s="144">
        <f t="shared" si="0"/>
        <v>46285.714285714283</v>
      </c>
    </row>
    <row r="33" spans="3:13">
      <c r="C33" s="143" t="s">
        <v>190</v>
      </c>
      <c r="D33" s="120">
        <v>8.6999999999999993</v>
      </c>
      <c r="E33" s="49">
        <v>32</v>
      </c>
      <c r="F33" s="122">
        <v>1.3</v>
      </c>
      <c r="G33" s="123">
        <v>24000</v>
      </c>
      <c r="H33" s="124">
        <f t="shared" si="2"/>
        <v>1670399.9999999995</v>
      </c>
      <c r="I33" s="124">
        <f t="shared" si="1"/>
        <v>69599.999999999985</v>
      </c>
      <c r="J33" s="122">
        <v>1.3</v>
      </c>
      <c r="K33" s="123">
        <v>24000</v>
      </c>
      <c r="L33" s="125">
        <f t="shared" si="3"/>
        <v>715885.7142857142</v>
      </c>
      <c r="M33" s="144">
        <f t="shared" si="0"/>
        <v>29828.571428571424</v>
      </c>
    </row>
    <row r="34" spans="3:13">
      <c r="C34" s="143" t="s">
        <v>191</v>
      </c>
      <c r="D34" s="120">
        <v>12.19</v>
      </c>
      <c r="E34" s="49">
        <v>32</v>
      </c>
      <c r="F34" s="122">
        <v>1.3</v>
      </c>
      <c r="G34" s="123">
        <v>24000</v>
      </c>
      <c r="H34" s="124">
        <f t="shared" si="2"/>
        <v>2340480</v>
      </c>
      <c r="I34" s="124">
        <f t="shared" si="1"/>
        <v>97520</v>
      </c>
      <c r="J34" s="122">
        <v>1.3</v>
      </c>
      <c r="K34" s="123">
        <v>24000</v>
      </c>
      <c r="L34" s="125">
        <f t="shared" si="3"/>
        <v>1003062.8571428573</v>
      </c>
      <c r="M34" s="144">
        <f t="shared" si="0"/>
        <v>41794.285714285717</v>
      </c>
    </row>
    <row r="35" spans="3:13">
      <c r="C35" s="143" t="s">
        <v>192</v>
      </c>
      <c r="D35" s="120">
        <v>7.32</v>
      </c>
      <c r="E35" s="49">
        <v>32</v>
      </c>
      <c r="F35" s="122">
        <v>1.3</v>
      </c>
      <c r="G35" s="123">
        <v>24000</v>
      </c>
      <c r="H35" s="124">
        <f t="shared" si="2"/>
        <v>1405440</v>
      </c>
      <c r="I35" s="124">
        <f t="shared" si="1"/>
        <v>58560</v>
      </c>
      <c r="J35" s="122">
        <v>1.3</v>
      </c>
      <c r="K35" s="123">
        <v>24000</v>
      </c>
      <c r="L35" s="125">
        <f t="shared" si="3"/>
        <v>602331.42857142864</v>
      </c>
      <c r="M35" s="144">
        <f t="shared" si="0"/>
        <v>25097.142857142859</v>
      </c>
    </row>
    <row r="36" spans="3:13">
      <c r="C36" s="143" t="s">
        <v>193</v>
      </c>
      <c r="D36" s="120">
        <v>13.68</v>
      </c>
      <c r="E36" s="49">
        <v>32</v>
      </c>
      <c r="F36" s="122">
        <v>1.3</v>
      </c>
      <c r="G36" s="123">
        <v>24000</v>
      </c>
      <c r="H36" s="124">
        <f t="shared" si="2"/>
        <v>2626560</v>
      </c>
      <c r="I36" s="124">
        <f t="shared" si="1"/>
        <v>109440</v>
      </c>
      <c r="J36" s="122">
        <v>1.3</v>
      </c>
      <c r="K36" s="123">
        <v>24000</v>
      </c>
      <c r="L36" s="125">
        <f t="shared" si="3"/>
        <v>1125668.5714285714</v>
      </c>
      <c r="M36" s="144">
        <f t="shared" si="0"/>
        <v>46902.857142857145</v>
      </c>
    </row>
    <row r="37" spans="3:13" ht="15.75" thickBot="1">
      <c r="C37" s="149" t="s">
        <v>176</v>
      </c>
      <c r="D37" s="150">
        <f>SUM(D20:D36)</f>
        <v>203.85</v>
      </c>
      <c r="E37" s="151"/>
      <c r="F37" s="151"/>
      <c r="G37" s="151"/>
      <c r="H37" s="152">
        <f>SUM(H20:H36)</f>
        <v>39139200.000000007</v>
      </c>
      <c r="I37" s="153">
        <f>SUM(I20:I36)</f>
        <v>1630800</v>
      </c>
      <c r="J37" s="154"/>
      <c r="K37" s="154"/>
      <c r="L37" s="155">
        <f>SUM(L20:L36)</f>
        <v>16773942.857142858</v>
      </c>
      <c r="M37" s="156">
        <f>SUM(M20:M36)</f>
        <v>698914.2857142858</v>
      </c>
    </row>
    <row r="39" spans="3:13">
      <c r="D39" s="17" t="s">
        <v>194</v>
      </c>
    </row>
    <row r="40" spans="3:13">
      <c r="D40" s="18" t="s">
        <v>195</v>
      </c>
    </row>
    <row r="41" spans="3:13">
      <c r="D41" s="18" t="s">
        <v>200</v>
      </c>
    </row>
    <row r="42" spans="3:13">
      <c r="D42" s="18" t="s">
        <v>201</v>
      </c>
    </row>
  </sheetData>
  <mergeCells count="13">
    <mergeCell ref="C5:E5"/>
    <mergeCell ref="C6:C7"/>
    <mergeCell ref="E6:E7"/>
    <mergeCell ref="J5:M5"/>
    <mergeCell ref="F5:I5"/>
    <mergeCell ref="M6:M7"/>
    <mergeCell ref="J6:J7"/>
    <mergeCell ref="K6:K7"/>
    <mergeCell ref="L6:L7"/>
    <mergeCell ref="F6:F7"/>
    <mergeCell ref="G6:G7"/>
    <mergeCell ref="H6:H7"/>
    <mergeCell ref="I6:I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15"/>
  <sheetViews>
    <sheetView workbookViewId="0">
      <selection activeCell="R73" sqref="R73"/>
    </sheetView>
  </sheetViews>
  <sheetFormatPr defaultRowHeight="15"/>
  <cols>
    <col min="6" max="6" width="0" hidden="1" customWidth="1"/>
    <col min="8" max="8" width="15.28515625" bestFit="1" customWidth="1"/>
    <col min="9" max="9" width="12.5703125" customWidth="1"/>
    <col min="11" max="11" width="0" hidden="1" customWidth="1"/>
    <col min="13" max="13" width="15.28515625" bestFit="1" customWidth="1"/>
    <col min="14" max="14" width="12.7109375" customWidth="1"/>
  </cols>
  <sheetData>
    <row r="2" spans="2:14">
      <c r="C2" s="43" t="s">
        <v>337</v>
      </c>
    </row>
    <row r="4" spans="2:14">
      <c r="B4" s="105" t="s">
        <v>306</v>
      </c>
      <c r="C4" s="45"/>
      <c r="D4" s="45"/>
      <c r="E4" s="45"/>
      <c r="F4" s="45"/>
      <c r="G4" s="45"/>
      <c r="H4" s="45"/>
      <c r="I4" s="45"/>
      <c r="J4" s="45"/>
      <c r="K4" s="45"/>
      <c r="L4" s="45"/>
      <c r="M4" s="45"/>
      <c r="N4" s="45"/>
    </row>
    <row r="5" spans="2:14">
      <c r="B5" s="106" t="s">
        <v>307</v>
      </c>
      <c r="C5" s="45"/>
      <c r="D5" s="45"/>
      <c r="E5" s="45"/>
      <c r="F5" s="45"/>
      <c r="G5" s="45"/>
      <c r="H5" s="45"/>
      <c r="I5" s="45"/>
      <c r="J5" s="45"/>
      <c r="K5" s="45"/>
      <c r="L5" s="45"/>
      <c r="M5" s="45"/>
      <c r="N5" s="45"/>
    </row>
    <row r="6" spans="2:14">
      <c r="B6" s="107" t="s">
        <v>308</v>
      </c>
      <c r="C6" s="45"/>
      <c r="D6" s="45"/>
      <c r="E6" s="45"/>
      <c r="F6" s="45"/>
      <c r="G6" s="45"/>
      <c r="H6" s="45"/>
      <c r="I6" s="45"/>
      <c r="J6" s="45"/>
      <c r="K6" s="45"/>
      <c r="L6" s="45"/>
      <c r="M6" s="45"/>
      <c r="N6" s="45"/>
    </row>
    <row r="7" spans="2:14">
      <c r="B7" s="190"/>
      <c r="C7" s="190"/>
      <c r="D7" s="191"/>
      <c r="E7" s="192" t="s">
        <v>327</v>
      </c>
      <c r="F7" s="192"/>
      <c r="G7" s="192"/>
      <c r="H7" s="192"/>
      <c r="I7" s="161"/>
      <c r="J7" s="192" t="s">
        <v>328</v>
      </c>
      <c r="K7" s="192"/>
      <c r="L7" s="192"/>
      <c r="M7" s="192"/>
      <c r="N7" s="193"/>
    </row>
    <row r="8" spans="2:14" ht="22.5" customHeight="1">
      <c r="B8" s="162" t="s">
        <v>309</v>
      </c>
      <c r="C8" s="163" t="s">
        <v>310</v>
      </c>
      <c r="D8" s="164" t="s">
        <v>311</v>
      </c>
      <c r="E8" s="165" t="s">
        <v>326</v>
      </c>
      <c r="F8" s="165" t="s">
        <v>172</v>
      </c>
      <c r="G8" s="165" t="s">
        <v>172</v>
      </c>
      <c r="H8" s="166" t="s">
        <v>303</v>
      </c>
      <c r="I8" s="167" t="s">
        <v>314</v>
      </c>
      <c r="J8" s="167" t="s">
        <v>312</v>
      </c>
      <c r="K8" s="166" t="s">
        <v>313</v>
      </c>
      <c r="L8" s="166" t="s">
        <v>313</v>
      </c>
      <c r="M8" s="166" t="s">
        <v>303</v>
      </c>
      <c r="N8" s="168" t="s">
        <v>314</v>
      </c>
    </row>
    <row r="9" spans="2:14">
      <c r="B9" s="108" t="s">
        <v>315</v>
      </c>
      <c r="C9" s="109">
        <v>0.98</v>
      </c>
      <c r="D9" s="110">
        <v>12</v>
      </c>
      <c r="E9" s="114">
        <v>1.3</v>
      </c>
      <c r="F9" s="111">
        <v>7000</v>
      </c>
      <c r="G9" s="111">
        <f>1.2*F9</f>
        <v>8400</v>
      </c>
      <c r="H9" s="114">
        <f>I9*24</f>
        <v>65856</v>
      </c>
      <c r="I9" s="114">
        <f t="shared" ref="I9:I44" si="0">(C9*G9)/3</f>
        <v>2744</v>
      </c>
      <c r="J9" s="114">
        <v>1.3</v>
      </c>
      <c r="K9" s="111">
        <v>7000</v>
      </c>
      <c r="L9" s="111">
        <f>1.2*K9</f>
        <v>8400</v>
      </c>
      <c r="M9" s="114">
        <f>N9*24</f>
        <v>39513.600000000006</v>
      </c>
      <c r="N9" s="114">
        <f>(C9*L9)/5</f>
        <v>1646.4</v>
      </c>
    </row>
    <row r="10" spans="2:14">
      <c r="B10" s="108" t="s">
        <v>315</v>
      </c>
      <c r="C10" s="109">
        <v>0.51</v>
      </c>
      <c r="D10" s="110">
        <v>14</v>
      </c>
      <c r="E10" s="114">
        <v>1.3</v>
      </c>
      <c r="F10" s="111">
        <v>8000</v>
      </c>
      <c r="G10" s="111">
        <f t="shared" ref="G10:G44" si="1">1.2*F10</f>
        <v>9600</v>
      </c>
      <c r="H10" s="114">
        <f t="shared" ref="H10:H44" si="2">I10*24</f>
        <v>39168</v>
      </c>
      <c r="I10" s="114">
        <f t="shared" si="0"/>
        <v>1632</v>
      </c>
      <c r="J10" s="114">
        <v>1.3</v>
      </c>
      <c r="K10" s="111">
        <v>8000</v>
      </c>
      <c r="L10" s="111">
        <f t="shared" ref="L10:L44" si="3">1.2*K10</f>
        <v>9600</v>
      </c>
      <c r="M10" s="114">
        <f t="shared" ref="M10:M44" si="4">N10*24</f>
        <v>23500.800000000003</v>
      </c>
      <c r="N10" s="114">
        <f t="shared" ref="N10:N44" si="5">(C10*L10)/5</f>
        <v>979.2</v>
      </c>
    </row>
    <row r="11" spans="2:14">
      <c r="B11" s="108" t="s">
        <v>315</v>
      </c>
      <c r="C11" s="109">
        <v>0.79</v>
      </c>
      <c r="D11" s="110">
        <v>16</v>
      </c>
      <c r="E11" s="114">
        <v>1.3</v>
      </c>
      <c r="F11" s="111">
        <v>9000</v>
      </c>
      <c r="G11" s="111">
        <f t="shared" si="1"/>
        <v>10800</v>
      </c>
      <c r="H11" s="114">
        <f t="shared" si="2"/>
        <v>68256</v>
      </c>
      <c r="I11" s="114">
        <f t="shared" si="0"/>
        <v>2844</v>
      </c>
      <c r="J11" s="114">
        <v>1.3</v>
      </c>
      <c r="K11" s="111">
        <v>9000</v>
      </c>
      <c r="L11" s="111">
        <f t="shared" si="3"/>
        <v>10800</v>
      </c>
      <c r="M11" s="114">
        <f t="shared" si="4"/>
        <v>40953.600000000006</v>
      </c>
      <c r="N11" s="114">
        <f t="shared" si="5"/>
        <v>1706.4</v>
      </c>
    </row>
    <row r="12" spans="2:14">
      <c r="B12" s="108" t="s">
        <v>315</v>
      </c>
      <c r="C12" s="109">
        <v>2.86</v>
      </c>
      <c r="D12" s="110">
        <v>18</v>
      </c>
      <c r="E12" s="114">
        <v>1.3</v>
      </c>
      <c r="F12" s="111">
        <v>11000</v>
      </c>
      <c r="G12" s="111">
        <f t="shared" si="1"/>
        <v>13200</v>
      </c>
      <c r="H12" s="114">
        <f t="shared" si="2"/>
        <v>302016</v>
      </c>
      <c r="I12" s="114">
        <f t="shared" si="0"/>
        <v>12584</v>
      </c>
      <c r="J12" s="114">
        <v>1.3</v>
      </c>
      <c r="K12" s="111">
        <v>11000</v>
      </c>
      <c r="L12" s="111">
        <f t="shared" si="3"/>
        <v>13200</v>
      </c>
      <c r="M12" s="114">
        <f t="shared" si="4"/>
        <v>181209.59999999998</v>
      </c>
      <c r="N12" s="114">
        <f t="shared" si="5"/>
        <v>7550.4</v>
      </c>
    </row>
    <row r="13" spans="2:14">
      <c r="B13" s="108" t="s">
        <v>315</v>
      </c>
      <c r="C13" s="109">
        <v>13.32</v>
      </c>
      <c r="D13" s="110">
        <v>20</v>
      </c>
      <c r="E13" s="114">
        <v>1.3</v>
      </c>
      <c r="F13" s="111">
        <v>12000</v>
      </c>
      <c r="G13" s="111">
        <f t="shared" si="1"/>
        <v>14400</v>
      </c>
      <c r="H13" s="114">
        <f t="shared" si="2"/>
        <v>1534464</v>
      </c>
      <c r="I13" s="114">
        <f t="shared" si="0"/>
        <v>63936</v>
      </c>
      <c r="J13" s="114">
        <v>1.3</v>
      </c>
      <c r="K13" s="111">
        <v>12000</v>
      </c>
      <c r="L13" s="111">
        <f t="shared" si="3"/>
        <v>14400</v>
      </c>
      <c r="M13" s="114">
        <f t="shared" si="4"/>
        <v>920678.39999999991</v>
      </c>
      <c r="N13" s="114">
        <f t="shared" si="5"/>
        <v>38361.599999999999</v>
      </c>
    </row>
    <row r="14" spans="2:14">
      <c r="B14" s="108" t="s">
        <v>315</v>
      </c>
      <c r="C14" s="109">
        <v>0.17</v>
      </c>
      <c r="D14" s="110">
        <v>21</v>
      </c>
      <c r="E14" s="114">
        <v>1.3</v>
      </c>
      <c r="F14" s="111">
        <v>12000</v>
      </c>
      <c r="G14" s="111">
        <f t="shared" si="1"/>
        <v>14400</v>
      </c>
      <c r="H14" s="114">
        <f t="shared" si="2"/>
        <v>19584</v>
      </c>
      <c r="I14" s="114">
        <f t="shared" si="0"/>
        <v>816</v>
      </c>
      <c r="J14" s="114">
        <v>1.3</v>
      </c>
      <c r="K14" s="111">
        <v>12000</v>
      </c>
      <c r="L14" s="111">
        <f t="shared" si="3"/>
        <v>14400</v>
      </c>
      <c r="M14" s="114">
        <f t="shared" si="4"/>
        <v>11750.400000000001</v>
      </c>
      <c r="N14" s="114">
        <f t="shared" si="5"/>
        <v>489.6</v>
      </c>
    </row>
    <row r="15" spans="2:14">
      <c r="B15" s="108" t="s">
        <v>315</v>
      </c>
      <c r="C15" s="109">
        <v>4.51</v>
      </c>
      <c r="D15" s="110">
        <v>22</v>
      </c>
      <c r="E15" s="114">
        <v>1.3</v>
      </c>
      <c r="F15" s="111">
        <v>13000</v>
      </c>
      <c r="G15" s="111">
        <f t="shared" si="1"/>
        <v>15600</v>
      </c>
      <c r="H15" s="114">
        <f t="shared" si="2"/>
        <v>562848</v>
      </c>
      <c r="I15" s="114">
        <f t="shared" si="0"/>
        <v>23452</v>
      </c>
      <c r="J15" s="114">
        <v>1.3</v>
      </c>
      <c r="K15" s="111">
        <v>13000</v>
      </c>
      <c r="L15" s="111">
        <f t="shared" si="3"/>
        <v>15600</v>
      </c>
      <c r="M15" s="114">
        <f t="shared" si="4"/>
        <v>337708.80000000005</v>
      </c>
      <c r="N15" s="114">
        <f t="shared" si="5"/>
        <v>14071.2</v>
      </c>
    </row>
    <row r="16" spans="2:14">
      <c r="B16" s="108" t="s">
        <v>315</v>
      </c>
      <c r="C16" s="109">
        <v>29.17</v>
      </c>
      <c r="D16" s="110">
        <v>24</v>
      </c>
      <c r="E16" s="114">
        <v>1.3</v>
      </c>
      <c r="F16" s="111">
        <v>14000</v>
      </c>
      <c r="G16" s="111">
        <f t="shared" si="1"/>
        <v>16800</v>
      </c>
      <c r="H16" s="114">
        <f t="shared" si="2"/>
        <v>3920448</v>
      </c>
      <c r="I16" s="114">
        <f t="shared" si="0"/>
        <v>163352</v>
      </c>
      <c r="J16" s="114">
        <v>1.3</v>
      </c>
      <c r="K16" s="111">
        <v>14000</v>
      </c>
      <c r="L16" s="111">
        <f t="shared" si="3"/>
        <v>16800</v>
      </c>
      <c r="M16" s="114">
        <f t="shared" si="4"/>
        <v>2352268.7999999998</v>
      </c>
      <c r="N16" s="114">
        <f t="shared" si="5"/>
        <v>98011.199999999997</v>
      </c>
    </row>
    <row r="17" spans="2:14">
      <c r="B17" s="108" t="s">
        <v>315</v>
      </c>
      <c r="C17" s="109">
        <v>31.64</v>
      </c>
      <c r="D17" s="110">
        <v>26</v>
      </c>
      <c r="E17" s="114">
        <v>1.3</v>
      </c>
      <c r="F17" s="111">
        <v>15000</v>
      </c>
      <c r="G17" s="111">
        <f t="shared" si="1"/>
        <v>18000</v>
      </c>
      <c r="H17" s="114">
        <f t="shared" si="2"/>
        <v>4556160</v>
      </c>
      <c r="I17" s="114">
        <f t="shared" si="0"/>
        <v>189840</v>
      </c>
      <c r="J17" s="114">
        <v>1.3</v>
      </c>
      <c r="K17" s="111">
        <v>15000</v>
      </c>
      <c r="L17" s="111">
        <f t="shared" si="3"/>
        <v>18000</v>
      </c>
      <c r="M17" s="114">
        <f t="shared" si="4"/>
        <v>2733696</v>
      </c>
      <c r="N17" s="114">
        <f t="shared" si="5"/>
        <v>113904</v>
      </c>
    </row>
    <row r="18" spans="2:14">
      <c r="B18" s="108" t="s">
        <v>315</v>
      </c>
      <c r="C18" s="109">
        <v>0.67</v>
      </c>
      <c r="D18" s="110">
        <v>27</v>
      </c>
      <c r="E18" s="114">
        <v>1.3</v>
      </c>
      <c r="F18" s="111">
        <v>16000</v>
      </c>
      <c r="G18" s="111">
        <f t="shared" si="1"/>
        <v>19200</v>
      </c>
      <c r="H18" s="114">
        <f t="shared" si="2"/>
        <v>102912</v>
      </c>
      <c r="I18" s="114">
        <f t="shared" si="0"/>
        <v>4288</v>
      </c>
      <c r="J18" s="114">
        <v>1.3</v>
      </c>
      <c r="K18" s="111">
        <v>16000</v>
      </c>
      <c r="L18" s="111">
        <f t="shared" si="3"/>
        <v>19200</v>
      </c>
      <c r="M18" s="114">
        <f t="shared" si="4"/>
        <v>61747.200000000004</v>
      </c>
      <c r="N18" s="114">
        <f t="shared" si="5"/>
        <v>2572.8000000000002</v>
      </c>
    </row>
    <row r="19" spans="2:14">
      <c r="B19" s="108" t="s">
        <v>315</v>
      </c>
      <c r="C19" s="109">
        <v>31.12</v>
      </c>
      <c r="D19" s="110">
        <v>28</v>
      </c>
      <c r="E19" s="114">
        <v>1.3</v>
      </c>
      <c r="F19" s="111">
        <v>16000</v>
      </c>
      <c r="G19" s="111">
        <f t="shared" si="1"/>
        <v>19200</v>
      </c>
      <c r="H19" s="114">
        <f t="shared" si="2"/>
        <v>4780032</v>
      </c>
      <c r="I19" s="114">
        <f t="shared" si="0"/>
        <v>199168</v>
      </c>
      <c r="J19" s="114">
        <v>1.3</v>
      </c>
      <c r="K19" s="111">
        <v>16000</v>
      </c>
      <c r="L19" s="111">
        <f t="shared" si="3"/>
        <v>19200</v>
      </c>
      <c r="M19" s="114">
        <f t="shared" si="4"/>
        <v>2868019.2000000002</v>
      </c>
      <c r="N19" s="114">
        <f t="shared" si="5"/>
        <v>119500.8</v>
      </c>
    </row>
    <row r="20" spans="2:14">
      <c r="B20" s="108" t="s">
        <v>315</v>
      </c>
      <c r="C20" s="109">
        <v>3.33</v>
      </c>
      <c r="D20" s="110">
        <v>30</v>
      </c>
      <c r="E20" s="114">
        <v>1.3</v>
      </c>
      <c r="F20" s="111">
        <v>18000</v>
      </c>
      <c r="G20" s="111">
        <f t="shared" si="1"/>
        <v>21600</v>
      </c>
      <c r="H20" s="114">
        <f t="shared" si="2"/>
        <v>575424</v>
      </c>
      <c r="I20" s="114">
        <f t="shared" si="0"/>
        <v>23976</v>
      </c>
      <c r="J20" s="114">
        <v>1.3</v>
      </c>
      <c r="K20" s="111">
        <v>18000</v>
      </c>
      <c r="L20" s="111">
        <f t="shared" si="3"/>
        <v>21600</v>
      </c>
      <c r="M20" s="114">
        <f t="shared" si="4"/>
        <v>345254.40000000002</v>
      </c>
      <c r="N20" s="114">
        <f t="shared" si="5"/>
        <v>14385.6</v>
      </c>
    </row>
    <row r="21" spans="2:14">
      <c r="B21" s="108" t="s">
        <v>315</v>
      </c>
      <c r="C21" s="109">
        <v>9.0399999999999991</v>
      </c>
      <c r="D21" s="110">
        <v>32</v>
      </c>
      <c r="E21" s="114">
        <v>1.3</v>
      </c>
      <c r="F21" s="111">
        <v>19000</v>
      </c>
      <c r="G21" s="111">
        <f t="shared" si="1"/>
        <v>22800</v>
      </c>
      <c r="H21" s="114">
        <f t="shared" si="2"/>
        <v>1648895.9999999995</v>
      </c>
      <c r="I21" s="114">
        <f t="shared" si="0"/>
        <v>68703.999999999985</v>
      </c>
      <c r="J21" s="114">
        <v>1.3</v>
      </c>
      <c r="K21" s="111">
        <v>19000</v>
      </c>
      <c r="L21" s="111">
        <f t="shared" si="3"/>
        <v>22800</v>
      </c>
      <c r="M21" s="114">
        <f t="shared" si="4"/>
        <v>989337.59999999986</v>
      </c>
      <c r="N21" s="114">
        <f t="shared" si="5"/>
        <v>41222.399999999994</v>
      </c>
    </row>
    <row r="22" spans="2:14">
      <c r="B22" s="108" t="s">
        <v>315</v>
      </c>
      <c r="C22" s="109">
        <v>0.06</v>
      </c>
      <c r="D22" s="110">
        <v>33</v>
      </c>
      <c r="E22" s="114">
        <v>1.3</v>
      </c>
      <c r="F22" s="111">
        <v>19000</v>
      </c>
      <c r="G22" s="111">
        <f t="shared" si="1"/>
        <v>22800</v>
      </c>
      <c r="H22" s="114">
        <f t="shared" si="2"/>
        <v>10944</v>
      </c>
      <c r="I22" s="114">
        <f t="shared" si="0"/>
        <v>456</v>
      </c>
      <c r="J22" s="114">
        <v>1.3</v>
      </c>
      <c r="K22" s="111">
        <v>19000</v>
      </c>
      <c r="L22" s="111">
        <f t="shared" si="3"/>
        <v>22800</v>
      </c>
      <c r="M22" s="114">
        <f t="shared" si="4"/>
        <v>6566.4000000000005</v>
      </c>
      <c r="N22" s="114">
        <f t="shared" si="5"/>
        <v>273.60000000000002</v>
      </c>
    </row>
    <row r="23" spans="2:14">
      <c r="B23" s="108" t="s">
        <v>315</v>
      </c>
      <c r="C23" s="109">
        <v>1.95</v>
      </c>
      <c r="D23" s="110">
        <v>34</v>
      </c>
      <c r="E23" s="114">
        <v>1.3</v>
      </c>
      <c r="F23" s="111">
        <v>20000</v>
      </c>
      <c r="G23" s="111">
        <f t="shared" si="1"/>
        <v>24000</v>
      </c>
      <c r="H23" s="114">
        <f t="shared" si="2"/>
        <v>374400</v>
      </c>
      <c r="I23" s="114">
        <f t="shared" si="0"/>
        <v>15600</v>
      </c>
      <c r="J23" s="114">
        <v>1.3</v>
      </c>
      <c r="K23" s="111">
        <v>20000</v>
      </c>
      <c r="L23" s="111">
        <f t="shared" si="3"/>
        <v>24000</v>
      </c>
      <c r="M23" s="114">
        <f t="shared" si="4"/>
        <v>224640</v>
      </c>
      <c r="N23" s="114">
        <f t="shared" si="5"/>
        <v>9360</v>
      </c>
    </row>
    <row r="24" spans="2:14">
      <c r="B24" s="108" t="s">
        <v>315</v>
      </c>
      <c r="C24" s="109">
        <v>18.63</v>
      </c>
      <c r="D24" s="110">
        <v>36</v>
      </c>
      <c r="E24" s="114">
        <v>1.3</v>
      </c>
      <c r="F24" s="111">
        <v>21000</v>
      </c>
      <c r="G24" s="111">
        <f t="shared" si="1"/>
        <v>25200</v>
      </c>
      <c r="H24" s="114">
        <f t="shared" si="2"/>
        <v>3755808</v>
      </c>
      <c r="I24" s="114">
        <f t="shared" si="0"/>
        <v>156492</v>
      </c>
      <c r="J24" s="114">
        <v>1.3</v>
      </c>
      <c r="K24" s="111">
        <v>21000</v>
      </c>
      <c r="L24" s="111">
        <f t="shared" si="3"/>
        <v>25200</v>
      </c>
      <c r="M24" s="114">
        <f t="shared" si="4"/>
        <v>2253484.7999999998</v>
      </c>
      <c r="N24" s="114">
        <f t="shared" si="5"/>
        <v>93895.2</v>
      </c>
    </row>
    <row r="25" spans="2:14">
      <c r="B25" s="108" t="s">
        <v>315</v>
      </c>
      <c r="C25" s="109">
        <v>0.28000000000000003</v>
      </c>
      <c r="D25" s="110">
        <v>38</v>
      </c>
      <c r="E25" s="114">
        <v>1.3</v>
      </c>
      <c r="F25" s="111">
        <v>22000</v>
      </c>
      <c r="G25" s="111">
        <f t="shared" si="1"/>
        <v>26400</v>
      </c>
      <c r="H25" s="114">
        <f t="shared" si="2"/>
        <v>59136.000000000015</v>
      </c>
      <c r="I25" s="114">
        <f t="shared" si="0"/>
        <v>2464.0000000000005</v>
      </c>
      <c r="J25" s="114">
        <v>1.3</v>
      </c>
      <c r="K25" s="111">
        <v>22000</v>
      </c>
      <c r="L25" s="111">
        <f t="shared" si="3"/>
        <v>26400</v>
      </c>
      <c r="M25" s="114">
        <f t="shared" si="4"/>
        <v>35481.600000000006</v>
      </c>
      <c r="N25" s="114">
        <f t="shared" si="5"/>
        <v>1478.4</v>
      </c>
    </row>
    <row r="26" spans="2:14">
      <c r="B26" s="108" t="s">
        <v>315</v>
      </c>
      <c r="C26" s="109">
        <v>5.98</v>
      </c>
      <c r="D26" s="110">
        <v>40</v>
      </c>
      <c r="E26" s="114">
        <v>1.3</v>
      </c>
      <c r="F26" s="111">
        <v>23000</v>
      </c>
      <c r="G26" s="111">
        <f t="shared" si="1"/>
        <v>27600</v>
      </c>
      <c r="H26" s="114">
        <f t="shared" si="2"/>
        <v>1320384</v>
      </c>
      <c r="I26" s="114">
        <f t="shared" si="0"/>
        <v>55016</v>
      </c>
      <c r="J26" s="114">
        <v>1.3</v>
      </c>
      <c r="K26" s="111">
        <v>23000</v>
      </c>
      <c r="L26" s="111">
        <f t="shared" si="3"/>
        <v>27600</v>
      </c>
      <c r="M26" s="114">
        <f t="shared" si="4"/>
        <v>792230.39999999991</v>
      </c>
      <c r="N26" s="114">
        <f t="shared" si="5"/>
        <v>33009.599999999999</v>
      </c>
    </row>
    <row r="27" spans="2:14">
      <c r="B27" s="108" t="s">
        <v>315</v>
      </c>
      <c r="C27" s="109">
        <v>1.9</v>
      </c>
      <c r="D27" s="110">
        <v>42</v>
      </c>
      <c r="E27" s="114">
        <v>1.3</v>
      </c>
      <c r="F27" s="111">
        <v>25000</v>
      </c>
      <c r="G27" s="111">
        <f t="shared" si="1"/>
        <v>30000</v>
      </c>
      <c r="H27" s="114">
        <f t="shared" si="2"/>
        <v>456000</v>
      </c>
      <c r="I27" s="114">
        <f t="shared" si="0"/>
        <v>19000</v>
      </c>
      <c r="J27" s="114">
        <v>1.3</v>
      </c>
      <c r="K27" s="111">
        <v>25000</v>
      </c>
      <c r="L27" s="111">
        <f t="shared" si="3"/>
        <v>30000</v>
      </c>
      <c r="M27" s="114">
        <f t="shared" si="4"/>
        <v>273600</v>
      </c>
      <c r="N27" s="114">
        <f t="shared" si="5"/>
        <v>11400</v>
      </c>
    </row>
    <row r="28" spans="2:14">
      <c r="B28" s="108" t="s">
        <v>315</v>
      </c>
      <c r="C28" s="109">
        <v>0.83</v>
      </c>
      <c r="D28" s="110">
        <v>43</v>
      </c>
      <c r="E28" s="114">
        <v>1.3</v>
      </c>
      <c r="F28" s="111">
        <v>25000</v>
      </c>
      <c r="G28" s="111">
        <f t="shared" si="1"/>
        <v>30000</v>
      </c>
      <c r="H28" s="114">
        <f t="shared" si="2"/>
        <v>199200</v>
      </c>
      <c r="I28" s="114">
        <f t="shared" si="0"/>
        <v>8300</v>
      </c>
      <c r="J28" s="114">
        <v>1.3</v>
      </c>
      <c r="K28" s="111">
        <v>25000</v>
      </c>
      <c r="L28" s="111">
        <f t="shared" si="3"/>
        <v>30000</v>
      </c>
      <c r="M28" s="114">
        <f t="shared" si="4"/>
        <v>119520</v>
      </c>
      <c r="N28" s="114">
        <f t="shared" si="5"/>
        <v>4980</v>
      </c>
    </row>
    <row r="29" spans="2:14">
      <c r="B29" s="108" t="s">
        <v>315</v>
      </c>
      <c r="C29" s="109">
        <v>4.21</v>
      </c>
      <c r="D29" s="110">
        <v>44</v>
      </c>
      <c r="E29" s="114">
        <v>1.3</v>
      </c>
      <c r="F29" s="111">
        <v>26000</v>
      </c>
      <c r="G29" s="111">
        <f t="shared" si="1"/>
        <v>31200</v>
      </c>
      <c r="H29" s="114">
        <f t="shared" si="2"/>
        <v>1050816</v>
      </c>
      <c r="I29" s="114">
        <f t="shared" si="0"/>
        <v>43784</v>
      </c>
      <c r="J29" s="114">
        <v>1.3</v>
      </c>
      <c r="K29" s="111">
        <v>26000</v>
      </c>
      <c r="L29" s="111">
        <f t="shared" si="3"/>
        <v>31200</v>
      </c>
      <c r="M29" s="114">
        <f t="shared" si="4"/>
        <v>630489.60000000009</v>
      </c>
      <c r="N29" s="114">
        <f t="shared" si="5"/>
        <v>26270.400000000001</v>
      </c>
    </row>
    <row r="30" spans="2:14">
      <c r="B30" s="108" t="s">
        <v>315</v>
      </c>
      <c r="C30" s="109">
        <v>2.52</v>
      </c>
      <c r="D30" s="110">
        <v>48</v>
      </c>
      <c r="E30" s="114">
        <v>1.3</v>
      </c>
      <c r="F30" s="111">
        <v>28000</v>
      </c>
      <c r="G30" s="111">
        <f t="shared" si="1"/>
        <v>33600</v>
      </c>
      <c r="H30" s="114">
        <f t="shared" si="2"/>
        <v>677376</v>
      </c>
      <c r="I30" s="114">
        <f t="shared" si="0"/>
        <v>28224</v>
      </c>
      <c r="J30" s="114">
        <v>1.3</v>
      </c>
      <c r="K30" s="111">
        <v>28000</v>
      </c>
      <c r="L30" s="111">
        <f t="shared" si="3"/>
        <v>33600</v>
      </c>
      <c r="M30" s="114">
        <f t="shared" si="4"/>
        <v>406425.60000000003</v>
      </c>
      <c r="N30" s="114">
        <f t="shared" si="5"/>
        <v>16934.400000000001</v>
      </c>
    </row>
    <row r="31" spans="2:14">
      <c r="B31" s="108" t="s">
        <v>315</v>
      </c>
      <c r="C31" s="109">
        <v>0.27</v>
      </c>
      <c r="D31" s="110">
        <v>52</v>
      </c>
      <c r="E31" s="114">
        <v>1.3</v>
      </c>
      <c r="F31" s="111">
        <v>30000</v>
      </c>
      <c r="G31" s="111">
        <f t="shared" si="1"/>
        <v>36000</v>
      </c>
      <c r="H31" s="114">
        <f t="shared" si="2"/>
        <v>77760</v>
      </c>
      <c r="I31" s="114">
        <f t="shared" si="0"/>
        <v>3240</v>
      </c>
      <c r="J31" s="114">
        <v>1.3</v>
      </c>
      <c r="K31" s="111">
        <v>31000</v>
      </c>
      <c r="L31" s="111">
        <f t="shared" si="3"/>
        <v>37200</v>
      </c>
      <c r="M31" s="114">
        <f t="shared" si="4"/>
        <v>48211.199999999997</v>
      </c>
      <c r="N31" s="114">
        <f t="shared" si="5"/>
        <v>2008.8</v>
      </c>
    </row>
    <row r="32" spans="2:14">
      <c r="B32" s="108" t="s">
        <v>315</v>
      </c>
      <c r="C32" s="109">
        <v>0.35</v>
      </c>
      <c r="D32" s="110">
        <v>56</v>
      </c>
      <c r="E32" s="114">
        <v>1.3</v>
      </c>
      <c r="F32" s="111">
        <v>33000</v>
      </c>
      <c r="G32" s="111">
        <f t="shared" si="1"/>
        <v>39600</v>
      </c>
      <c r="H32" s="114">
        <f t="shared" si="2"/>
        <v>110880</v>
      </c>
      <c r="I32" s="114">
        <f t="shared" si="0"/>
        <v>4620</v>
      </c>
      <c r="J32" s="114">
        <v>1.3</v>
      </c>
      <c r="K32" s="111">
        <v>33000</v>
      </c>
      <c r="L32" s="111">
        <f t="shared" si="3"/>
        <v>39600</v>
      </c>
      <c r="M32" s="114">
        <f t="shared" si="4"/>
        <v>66528</v>
      </c>
      <c r="N32" s="114">
        <f t="shared" si="5"/>
        <v>2772</v>
      </c>
    </row>
    <row r="33" spans="2:14">
      <c r="B33" s="108" t="s">
        <v>315</v>
      </c>
      <c r="C33" s="109">
        <v>0.02</v>
      </c>
      <c r="D33" s="110">
        <v>57</v>
      </c>
      <c r="E33" s="114">
        <v>1.3</v>
      </c>
      <c r="F33" s="111">
        <v>33000</v>
      </c>
      <c r="G33" s="111">
        <f t="shared" si="1"/>
        <v>39600</v>
      </c>
      <c r="H33" s="114">
        <f t="shared" si="2"/>
        <v>6336</v>
      </c>
      <c r="I33" s="114">
        <f t="shared" si="0"/>
        <v>264</v>
      </c>
      <c r="J33" s="114">
        <v>1.3</v>
      </c>
      <c r="K33" s="111">
        <v>33000</v>
      </c>
      <c r="L33" s="111">
        <f t="shared" si="3"/>
        <v>39600</v>
      </c>
      <c r="M33" s="114">
        <f t="shared" si="4"/>
        <v>3801.6000000000004</v>
      </c>
      <c r="N33" s="114">
        <f t="shared" si="5"/>
        <v>158.4</v>
      </c>
    </row>
    <row r="34" spans="2:14">
      <c r="B34" s="108" t="s">
        <v>315</v>
      </c>
      <c r="C34" s="109">
        <v>0.11</v>
      </c>
      <c r="D34" s="110">
        <v>60</v>
      </c>
      <c r="E34" s="114">
        <v>1.3</v>
      </c>
      <c r="F34" s="111">
        <v>35000</v>
      </c>
      <c r="G34" s="111">
        <f t="shared" si="1"/>
        <v>42000</v>
      </c>
      <c r="H34" s="114">
        <f t="shared" si="2"/>
        <v>36960</v>
      </c>
      <c r="I34" s="114">
        <f t="shared" si="0"/>
        <v>1540</v>
      </c>
      <c r="J34" s="114">
        <v>1.3</v>
      </c>
      <c r="K34" s="111">
        <v>35000</v>
      </c>
      <c r="L34" s="111">
        <f t="shared" si="3"/>
        <v>42000</v>
      </c>
      <c r="M34" s="114">
        <f t="shared" si="4"/>
        <v>22176</v>
      </c>
      <c r="N34" s="114">
        <f t="shared" si="5"/>
        <v>924</v>
      </c>
    </row>
    <row r="35" spans="2:14">
      <c r="B35" s="108" t="s">
        <v>315</v>
      </c>
      <c r="C35" s="109">
        <v>0.36</v>
      </c>
      <c r="D35" s="110">
        <v>64</v>
      </c>
      <c r="E35" s="114">
        <v>1.3</v>
      </c>
      <c r="F35" s="111">
        <v>37000</v>
      </c>
      <c r="G35" s="111">
        <f t="shared" si="1"/>
        <v>44400</v>
      </c>
      <c r="H35" s="114">
        <f t="shared" si="2"/>
        <v>127872</v>
      </c>
      <c r="I35" s="114">
        <f t="shared" si="0"/>
        <v>5328</v>
      </c>
      <c r="J35" s="114">
        <v>1.3</v>
      </c>
      <c r="K35" s="111">
        <v>38000</v>
      </c>
      <c r="L35" s="111">
        <f t="shared" si="3"/>
        <v>45600</v>
      </c>
      <c r="M35" s="114">
        <f t="shared" si="4"/>
        <v>78796.799999999988</v>
      </c>
      <c r="N35" s="114">
        <f t="shared" si="5"/>
        <v>3283.2</v>
      </c>
    </row>
    <row r="36" spans="2:14">
      <c r="B36" s="108" t="s">
        <v>315</v>
      </c>
      <c r="C36" s="109">
        <v>0.03</v>
      </c>
      <c r="D36" s="110">
        <v>66</v>
      </c>
      <c r="E36" s="114">
        <v>1.3</v>
      </c>
      <c r="F36" s="111">
        <v>39000</v>
      </c>
      <c r="G36" s="111">
        <f t="shared" si="1"/>
        <v>46800</v>
      </c>
      <c r="H36" s="114">
        <f t="shared" si="2"/>
        <v>11232</v>
      </c>
      <c r="I36" s="114">
        <f t="shared" si="0"/>
        <v>468</v>
      </c>
      <c r="J36" s="114">
        <v>1.3</v>
      </c>
      <c r="K36" s="111">
        <v>39000</v>
      </c>
      <c r="L36" s="111">
        <f t="shared" si="3"/>
        <v>46800</v>
      </c>
      <c r="M36" s="114">
        <f t="shared" si="4"/>
        <v>6739.2000000000007</v>
      </c>
      <c r="N36" s="114">
        <f t="shared" si="5"/>
        <v>280.8</v>
      </c>
    </row>
    <row r="37" spans="2:14">
      <c r="B37" s="108" t="s">
        <v>315</v>
      </c>
      <c r="C37" s="109">
        <v>0.1</v>
      </c>
      <c r="D37" s="110">
        <v>68</v>
      </c>
      <c r="E37" s="114">
        <v>1.3</v>
      </c>
      <c r="F37" s="111">
        <v>40000</v>
      </c>
      <c r="G37" s="111">
        <f t="shared" si="1"/>
        <v>48000</v>
      </c>
      <c r="H37" s="114">
        <f t="shared" si="2"/>
        <v>38400</v>
      </c>
      <c r="I37" s="114">
        <f t="shared" si="0"/>
        <v>1600</v>
      </c>
      <c r="J37" s="114">
        <v>1.3</v>
      </c>
      <c r="K37" s="111">
        <v>40000</v>
      </c>
      <c r="L37" s="111">
        <f t="shared" si="3"/>
        <v>48000</v>
      </c>
      <c r="M37" s="114">
        <f t="shared" si="4"/>
        <v>23040</v>
      </c>
      <c r="N37" s="114">
        <f t="shared" si="5"/>
        <v>960</v>
      </c>
    </row>
    <row r="38" spans="2:14">
      <c r="B38" s="108" t="s">
        <v>315</v>
      </c>
      <c r="C38" s="109">
        <v>0.04</v>
      </c>
      <c r="D38" s="110">
        <v>72</v>
      </c>
      <c r="E38" s="114">
        <v>1.3</v>
      </c>
      <c r="F38" s="111">
        <v>42000</v>
      </c>
      <c r="G38" s="111">
        <f t="shared" si="1"/>
        <v>50400</v>
      </c>
      <c r="H38" s="114">
        <f t="shared" si="2"/>
        <v>16128</v>
      </c>
      <c r="I38" s="114">
        <f t="shared" si="0"/>
        <v>672</v>
      </c>
      <c r="J38" s="114">
        <v>1.3</v>
      </c>
      <c r="K38" s="111">
        <v>42000</v>
      </c>
      <c r="L38" s="111">
        <f t="shared" si="3"/>
        <v>50400</v>
      </c>
      <c r="M38" s="114">
        <f t="shared" si="4"/>
        <v>9676.7999999999993</v>
      </c>
      <c r="N38" s="114">
        <f t="shared" si="5"/>
        <v>403.2</v>
      </c>
    </row>
    <row r="39" spans="2:14">
      <c r="B39" s="108" t="s">
        <v>315</v>
      </c>
      <c r="C39" s="109">
        <v>0.06</v>
      </c>
      <c r="D39" s="110">
        <v>74</v>
      </c>
      <c r="E39" s="114">
        <v>1.3</v>
      </c>
      <c r="F39" s="111">
        <v>43000</v>
      </c>
      <c r="G39" s="111">
        <f t="shared" si="1"/>
        <v>51600</v>
      </c>
      <c r="H39" s="114">
        <f t="shared" si="2"/>
        <v>24768</v>
      </c>
      <c r="I39" s="114">
        <f t="shared" si="0"/>
        <v>1032</v>
      </c>
      <c r="J39" s="114">
        <v>1.3</v>
      </c>
      <c r="K39" s="111">
        <v>43000</v>
      </c>
      <c r="L39" s="111">
        <f t="shared" si="3"/>
        <v>51600</v>
      </c>
      <c r="M39" s="114">
        <f t="shared" si="4"/>
        <v>14860.800000000001</v>
      </c>
      <c r="N39" s="114">
        <f t="shared" si="5"/>
        <v>619.20000000000005</v>
      </c>
    </row>
    <row r="40" spans="2:14">
      <c r="B40" s="108" t="s">
        <v>315</v>
      </c>
      <c r="C40" s="109">
        <v>0.02</v>
      </c>
      <c r="D40" s="110">
        <v>76</v>
      </c>
      <c r="E40" s="114">
        <v>1.3</v>
      </c>
      <c r="F40" s="111">
        <v>44000</v>
      </c>
      <c r="G40" s="111">
        <f t="shared" si="1"/>
        <v>52800</v>
      </c>
      <c r="H40" s="114">
        <f t="shared" si="2"/>
        <v>8448</v>
      </c>
      <c r="I40" s="114">
        <f t="shared" si="0"/>
        <v>352</v>
      </c>
      <c r="J40" s="114">
        <v>1.3</v>
      </c>
      <c r="K40" s="111">
        <v>45000</v>
      </c>
      <c r="L40" s="111">
        <f t="shared" si="3"/>
        <v>54000</v>
      </c>
      <c r="M40" s="114">
        <f t="shared" si="4"/>
        <v>5184</v>
      </c>
      <c r="N40" s="114">
        <f t="shared" si="5"/>
        <v>216</v>
      </c>
    </row>
    <row r="41" spans="2:14">
      <c r="B41" s="108" t="s">
        <v>315</v>
      </c>
      <c r="C41" s="109">
        <v>0.09</v>
      </c>
      <c r="D41" s="110">
        <v>80</v>
      </c>
      <c r="E41" s="114">
        <v>1.3</v>
      </c>
      <c r="F41" s="111">
        <v>47000</v>
      </c>
      <c r="G41" s="111">
        <f t="shared" si="1"/>
        <v>56400</v>
      </c>
      <c r="H41" s="114">
        <f t="shared" si="2"/>
        <v>40608</v>
      </c>
      <c r="I41" s="114">
        <f t="shared" si="0"/>
        <v>1692</v>
      </c>
      <c r="J41" s="114">
        <v>1.3</v>
      </c>
      <c r="K41" s="111">
        <v>47000</v>
      </c>
      <c r="L41" s="111">
        <f t="shared" si="3"/>
        <v>56400</v>
      </c>
      <c r="M41" s="114">
        <f t="shared" si="4"/>
        <v>24364.800000000003</v>
      </c>
      <c r="N41" s="114">
        <f t="shared" si="5"/>
        <v>1015.2</v>
      </c>
    </row>
    <row r="42" spans="2:14">
      <c r="B42" s="108" t="s">
        <v>315</v>
      </c>
      <c r="C42" s="109">
        <v>0.12</v>
      </c>
      <c r="D42" s="110">
        <v>84</v>
      </c>
      <c r="E42" s="114">
        <v>1.3</v>
      </c>
      <c r="F42" s="111">
        <v>49000</v>
      </c>
      <c r="G42" s="111">
        <f t="shared" si="1"/>
        <v>58800</v>
      </c>
      <c r="H42" s="114">
        <f t="shared" si="2"/>
        <v>56448</v>
      </c>
      <c r="I42" s="114">
        <f t="shared" si="0"/>
        <v>2352</v>
      </c>
      <c r="J42" s="114">
        <v>1.3</v>
      </c>
      <c r="K42" s="111">
        <v>49000</v>
      </c>
      <c r="L42" s="111">
        <f t="shared" si="3"/>
        <v>58800</v>
      </c>
      <c r="M42" s="114">
        <f t="shared" si="4"/>
        <v>33868.800000000003</v>
      </c>
      <c r="N42" s="114">
        <f t="shared" si="5"/>
        <v>1411.2</v>
      </c>
    </row>
    <row r="43" spans="2:14">
      <c r="B43" s="108" t="s">
        <v>315</v>
      </c>
      <c r="C43" s="109">
        <v>0.04</v>
      </c>
      <c r="D43" s="110">
        <v>88</v>
      </c>
      <c r="E43" s="114">
        <v>1.3</v>
      </c>
      <c r="F43" s="111">
        <v>51000</v>
      </c>
      <c r="G43" s="111">
        <f t="shared" si="1"/>
        <v>61200</v>
      </c>
      <c r="H43" s="114">
        <f t="shared" si="2"/>
        <v>19584</v>
      </c>
      <c r="I43" s="114">
        <f t="shared" si="0"/>
        <v>816</v>
      </c>
      <c r="J43" s="114">
        <v>1.3</v>
      </c>
      <c r="K43" s="111">
        <v>52000</v>
      </c>
      <c r="L43" s="111">
        <f t="shared" si="3"/>
        <v>62400</v>
      </c>
      <c r="M43" s="114">
        <f t="shared" si="4"/>
        <v>11980.8</v>
      </c>
      <c r="N43" s="114">
        <f t="shared" si="5"/>
        <v>499.2</v>
      </c>
    </row>
    <row r="44" spans="2:14">
      <c r="B44" s="108" t="s">
        <v>315</v>
      </c>
      <c r="C44" s="109">
        <v>0.01</v>
      </c>
      <c r="D44" s="110">
        <v>92</v>
      </c>
      <c r="E44" s="114">
        <v>1.3</v>
      </c>
      <c r="F44" s="111">
        <v>54000</v>
      </c>
      <c r="G44" s="111">
        <f t="shared" si="1"/>
        <v>64800</v>
      </c>
      <c r="H44" s="114">
        <f t="shared" si="2"/>
        <v>5184</v>
      </c>
      <c r="I44" s="114">
        <f t="shared" si="0"/>
        <v>216</v>
      </c>
      <c r="J44" s="114">
        <v>1.3</v>
      </c>
      <c r="K44" s="111">
        <v>54000</v>
      </c>
      <c r="L44" s="111">
        <f t="shared" si="3"/>
        <v>64800</v>
      </c>
      <c r="M44" s="114">
        <f t="shared" si="4"/>
        <v>3110.3999999999996</v>
      </c>
      <c r="N44" s="114">
        <f t="shared" si="5"/>
        <v>129.6</v>
      </c>
    </row>
    <row r="45" spans="2:14">
      <c r="B45" s="157" t="s">
        <v>176</v>
      </c>
      <c r="C45" s="157">
        <f>SUM(C9:C44)</f>
        <v>166.09000000000006</v>
      </c>
      <c r="D45" s="157"/>
      <c r="E45" s="157"/>
      <c r="F45" s="157"/>
      <c r="G45" s="158"/>
      <c r="H45" s="159">
        <f t="shared" ref="H45:I45" si="6">SUM(H9:H44)</f>
        <v>26660736</v>
      </c>
      <c r="I45" s="159">
        <f t="shared" si="6"/>
        <v>1110864</v>
      </c>
      <c r="J45" s="159"/>
      <c r="K45" s="159"/>
      <c r="L45" s="158"/>
      <c r="M45" s="159">
        <f t="shared" ref="M45:N45" si="7">SUM(M9:M44)</f>
        <v>16000416.000000004</v>
      </c>
      <c r="N45" s="159">
        <f t="shared" si="7"/>
        <v>666683.99999999977</v>
      </c>
    </row>
    <row r="46" spans="2:14">
      <c r="B46" s="112"/>
      <c r="C46" s="45"/>
      <c r="D46" s="45"/>
      <c r="E46" s="45"/>
      <c r="F46" s="45"/>
      <c r="G46" s="115"/>
      <c r="H46" s="45"/>
      <c r="I46" s="116"/>
      <c r="J46" s="45"/>
      <c r="K46" s="45"/>
      <c r="L46" s="115"/>
      <c r="M46" s="45"/>
      <c r="N46" s="116"/>
    </row>
    <row r="47" spans="2:14">
      <c r="B47" s="113"/>
      <c r="C47" s="45"/>
      <c r="D47" s="45"/>
      <c r="E47" s="45"/>
      <c r="F47" s="45"/>
      <c r="G47" s="45"/>
      <c r="H47" s="45"/>
      <c r="I47" s="45"/>
      <c r="J47" s="45"/>
      <c r="K47" s="45"/>
      <c r="L47" s="45"/>
      <c r="M47" s="45"/>
      <c r="N47" s="45"/>
    </row>
    <row r="48" spans="2:14">
      <c r="B48" s="106" t="s">
        <v>316</v>
      </c>
      <c r="C48" s="45"/>
      <c r="D48" s="45"/>
      <c r="E48" s="45"/>
      <c r="F48" s="45"/>
      <c r="G48" s="45"/>
      <c r="H48" s="45"/>
      <c r="I48" s="45"/>
      <c r="J48" s="45"/>
      <c r="K48" s="45"/>
      <c r="L48" s="45"/>
      <c r="M48" s="45"/>
      <c r="N48" s="45"/>
    </row>
    <row r="49" spans="2:14">
      <c r="B49" s="107" t="s">
        <v>308</v>
      </c>
      <c r="C49" s="45"/>
      <c r="D49" s="45"/>
      <c r="E49" s="45"/>
      <c r="F49" s="45"/>
      <c r="G49" s="45"/>
      <c r="H49" s="45"/>
      <c r="I49" s="45"/>
      <c r="J49" s="45"/>
      <c r="K49" s="45"/>
      <c r="L49" s="45"/>
      <c r="M49" s="45"/>
      <c r="N49" s="45"/>
    </row>
    <row r="50" spans="2:14" ht="15" customHeight="1">
      <c r="B50" s="190"/>
      <c r="C50" s="190"/>
      <c r="D50" s="191"/>
      <c r="E50" s="192" t="s">
        <v>327</v>
      </c>
      <c r="F50" s="192"/>
      <c r="G50" s="192"/>
      <c r="H50" s="192"/>
      <c r="I50" s="161"/>
      <c r="J50" s="192" t="s">
        <v>328</v>
      </c>
      <c r="K50" s="192"/>
      <c r="L50" s="192"/>
      <c r="M50" s="192"/>
      <c r="N50" s="193"/>
    </row>
    <row r="51" spans="2:14" ht="22.5" customHeight="1">
      <c r="B51" s="162" t="s">
        <v>309</v>
      </c>
      <c r="C51" s="163" t="s">
        <v>310</v>
      </c>
      <c r="D51" s="164" t="s">
        <v>311</v>
      </c>
      <c r="E51" s="165" t="s">
        <v>326</v>
      </c>
      <c r="F51" s="165" t="s">
        <v>172</v>
      </c>
      <c r="G51" s="165" t="s">
        <v>172</v>
      </c>
      <c r="H51" s="166" t="s">
        <v>303</v>
      </c>
      <c r="I51" s="167" t="s">
        <v>314</v>
      </c>
      <c r="J51" s="167" t="s">
        <v>312</v>
      </c>
      <c r="K51" s="166" t="s">
        <v>313</v>
      </c>
      <c r="L51" s="166" t="s">
        <v>313</v>
      </c>
      <c r="M51" s="166" t="s">
        <v>303</v>
      </c>
      <c r="N51" s="168" t="s">
        <v>314</v>
      </c>
    </row>
    <row r="52" spans="2:14">
      <c r="B52" s="108" t="s">
        <v>317</v>
      </c>
      <c r="C52" s="109">
        <v>0.22</v>
      </c>
      <c r="D52" s="110">
        <v>12</v>
      </c>
      <c r="E52" s="114">
        <v>1.3</v>
      </c>
      <c r="F52" s="111">
        <v>7000</v>
      </c>
      <c r="G52" s="111">
        <f t="shared" ref="G52:G61" si="8">1.2*F52</f>
        <v>8400</v>
      </c>
      <c r="I52" s="114">
        <f t="shared" ref="I52:I61" si="9">(C52*G52)/3</f>
        <v>616</v>
      </c>
      <c r="J52" s="114">
        <v>1.3</v>
      </c>
      <c r="K52" s="111">
        <v>7000</v>
      </c>
      <c r="L52" s="111">
        <f t="shared" ref="L52:L61" si="10">1.2*K52</f>
        <v>8400</v>
      </c>
      <c r="M52" s="114">
        <f>N52*24</f>
        <v>8870.4000000000015</v>
      </c>
      <c r="N52" s="114">
        <f t="shared" ref="N52:N61" si="11">(C52*L52)/5</f>
        <v>369.6</v>
      </c>
    </row>
    <row r="53" spans="2:14">
      <c r="B53" s="108" t="s">
        <v>317</v>
      </c>
      <c r="C53" s="109">
        <v>0.16</v>
      </c>
      <c r="D53" s="110">
        <v>14</v>
      </c>
      <c r="E53" s="114">
        <v>1.3</v>
      </c>
      <c r="F53" s="111">
        <v>8000</v>
      </c>
      <c r="G53" s="111">
        <f t="shared" si="8"/>
        <v>9600</v>
      </c>
      <c r="H53" s="114">
        <f t="shared" ref="H53:H61" si="12">I53*24</f>
        <v>12288</v>
      </c>
      <c r="I53" s="114">
        <f t="shared" si="9"/>
        <v>512</v>
      </c>
      <c r="J53" s="114">
        <v>1.3</v>
      </c>
      <c r="K53" s="111">
        <v>8000</v>
      </c>
      <c r="L53" s="111">
        <f t="shared" si="10"/>
        <v>9600</v>
      </c>
      <c r="M53" s="114">
        <f t="shared" ref="M53:M61" si="13">N53*24</f>
        <v>7372.7999999999993</v>
      </c>
      <c r="N53" s="114">
        <f t="shared" si="11"/>
        <v>307.2</v>
      </c>
    </row>
    <row r="54" spans="2:14">
      <c r="B54" s="108" t="s">
        <v>317</v>
      </c>
      <c r="C54" s="109">
        <v>0.97</v>
      </c>
      <c r="D54" s="110">
        <v>16</v>
      </c>
      <c r="E54" s="114">
        <v>1.3</v>
      </c>
      <c r="F54" s="111">
        <v>9000</v>
      </c>
      <c r="G54" s="111">
        <f t="shared" si="8"/>
        <v>10800</v>
      </c>
      <c r="H54" s="114">
        <f t="shared" si="12"/>
        <v>83808</v>
      </c>
      <c r="I54" s="114">
        <f t="shared" si="9"/>
        <v>3492</v>
      </c>
      <c r="J54" s="114">
        <v>1.3</v>
      </c>
      <c r="K54" s="111">
        <v>9000</v>
      </c>
      <c r="L54" s="111">
        <f t="shared" si="10"/>
        <v>10800</v>
      </c>
      <c r="M54" s="114">
        <f t="shared" si="13"/>
        <v>50284.799999999996</v>
      </c>
      <c r="N54" s="114">
        <f t="shared" si="11"/>
        <v>2095.1999999999998</v>
      </c>
    </row>
    <row r="55" spans="2:14">
      <c r="B55" s="108" t="s">
        <v>317</v>
      </c>
      <c r="C55" s="109">
        <v>1.1499999999999999</v>
      </c>
      <c r="D55" s="110">
        <v>18</v>
      </c>
      <c r="E55" s="114">
        <v>1.3</v>
      </c>
      <c r="F55" s="111">
        <v>11000</v>
      </c>
      <c r="G55" s="111">
        <f t="shared" si="8"/>
        <v>13200</v>
      </c>
      <c r="H55" s="114">
        <f t="shared" si="12"/>
        <v>121439.99999999997</v>
      </c>
      <c r="I55" s="114">
        <f t="shared" si="9"/>
        <v>5059.9999999999991</v>
      </c>
      <c r="J55" s="114">
        <v>1.3</v>
      </c>
      <c r="K55" s="111">
        <v>11000</v>
      </c>
      <c r="L55" s="111">
        <f t="shared" si="10"/>
        <v>13200</v>
      </c>
      <c r="M55" s="114">
        <f t="shared" si="13"/>
        <v>72863.999999999985</v>
      </c>
      <c r="N55" s="114">
        <f t="shared" si="11"/>
        <v>3035.9999999999995</v>
      </c>
    </row>
    <row r="56" spans="2:14">
      <c r="B56" s="108" t="s">
        <v>317</v>
      </c>
      <c r="C56" s="109">
        <v>53.69</v>
      </c>
      <c r="D56" s="110">
        <v>20</v>
      </c>
      <c r="E56" s="114">
        <v>1.3</v>
      </c>
      <c r="F56" s="111">
        <v>12000</v>
      </c>
      <c r="G56" s="111">
        <f t="shared" si="8"/>
        <v>14400</v>
      </c>
      <c r="H56" s="114">
        <f t="shared" si="12"/>
        <v>6185088</v>
      </c>
      <c r="I56" s="114">
        <f t="shared" si="9"/>
        <v>257712</v>
      </c>
      <c r="J56" s="114">
        <v>1.3</v>
      </c>
      <c r="K56" s="111">
        <v>12000</v>
      </c>
      <c r="L56" s="111">
        <f t="shared" si="10"/>
        <v>14400</v>
      </c>
      <c r="M56" s="114">
        <f t="shared" si="13"/>
        <v>3711052.8000000003</v>
      </c>
      <c r="N56" s="114">
        <f t="shared" si="11"/>
        <v>154627.20000000001</v>
      </c>
    </row>
    <row r="57" spans="2:14">
      <c r="B57" s="108" t="s">
        <v>317</v>
      </c>
      <c r="C57" s="109">
        <v>37.65</v>
      </c>
      <c r="D57" s="110">
        <v>22</v>
      </c>
      <c r="E57" s="114">
        <v>1.3</v>
      </c>
      <c r="F57" s="111">
        <v>13000</v>
      </c>
      <c r="G57" s="111">
        <f t="shared" si="8"/>
        <v>15600</v>
      </c>
      <c r="H57" s="114">
        <f t="shared" si="12"/>
        <v>4698720</v>
      </c>
      <c r="I57" s="114">
        <f t="shared" si="9"/>
        <v>195780</v>
      </c>
      <c r="J57" s="114">
        <v>1.3</v>
      </c>
      <c r="K57" s="111">
        <v>13000</v>
      </c>
      <c r="L57" s="111">
        <f t="shared" si="10"/>
        <v>15600</v>
      </c>
      <c r="M57" s="114">
        <f t="shared" si="13"/>
        <v>2819232</v>
      </c>
      <c r="N57" s="114">
        <f t="shared" si="11"/>
        <v>117468</v>
      </c>
    </row>
    <row r="58" spans="2:14">
      <c r="B58" s="108" t="s">
        <v>317</v>
      </c>
      <c r="C58" s="109">
        <v>45.81</v>
      </c>
      <c r="D58" s="110">
        <v>24</v>
      </c>
      <c r="E58" s="114">
        <v>1.3</v>
      </c>
      <c r="F58" s="111">
        <v>14000</v>
      </c>
      <c r="G58" s="111">
        <f t="shared" si="8"/>
        <v>16800</v>
      </c>
      <c r="H58" s="114">
        <f t="shared" si="12"/>
        <v>6156864</v>
      </c>
      <c r="I58" s="114">
        <f t="shared" si="9"/>
        <v>256536</v>
      </c>
      <c r="J58" s="114">
        <v>1.3</v>
      </c>
      <c r="K58" s="111">
        <v>14000</v>
      </c>
      <c r="L58" s="111">
        <f t="shared" si="10"/>
        <v>16800</v>
      </c>
      <c r="M58" s="114">
        <f t="shared" si="13"/>
        <v>3694118.4000000004</v>
      </c>
      <c r="N58" s="114">
        <f t="shared" si="11"/>
        <v>153921.60000000001</v>
      </c>
    </row>
    <row r="59" spans="2:14">
      <c r="B59" s="108" t="s">
        <v>317</v>
      </c>
      <c r="C59" s="109">
        <v>0.88</v>
      </c>
      <c r="D59" s="110">
        <v>28</v>
      </c>
      <c r="E59" s="114">
        <v>1.3</v>
      </c>
      <c r="F59" s="111">
        <v>16000</v>
      </c>
      <c r="G59" s="111">
        <f t="shared" si="8"/>
        <v>19200</v>
      </c>
      <c r="H59" s="114">
        <f t="shared" si="12"/>
        <v>135168</v>
      </c>
      <c r="I59" s="114">
        <f t="shared" si="9"/>
        <v>5632</v>
      </c>
      <c r="J59" s="114">
        <v>1.3</v>
      </c>
      <c r="K59" s="111">
        <v>16000</v>
      </c>
      <c r="L59" s="111">
        <f t="shared" si="10"/>
        <v>19200</v>
      </c>
      <c r="M59" s="114">
        <f t="shared" si="13"/>
        <v>81100.799999999988</v>
      </c>
      <c r="N59" s="114">
        <f t="shared" si="11"/>
        <v>3379.2</v>
      </c>
    </row>
    <row r="60" spans="2:14">
      <c r="B60" s="108" t="s">
        <v>317</v>
      </c>
      <c r="C60" s="109">
        <v>1.93</v>
      </c>
      <c r="D60" s="110">
        <v>30</v>
      </c>
      <c r="E60" s="114">
        <v>1.3</v>
      </c>
      <c r="F60" s="111">
        <v>18000</v>
      </c>
      <c r="G60" s="111">
        <f t="shared" si="8"/>
        <v>21600</v>
      </c>
      <c r="H60" s="114">
        <f t="shared" si="12"/>
        <v>333504</v>
      </c>
      <c r="I60" s="114">
        <f t="shared" si="9"/>
        <v>13896</v>
      </c>
      <c r="J60" s="114">
        <v>1.3</v>
      </c>
      <c r="K60" s="111">
        <v>18000</v>
      </c>
      <c r="L60" s="111">
        <f t="shared" si="10"/>
        <v>21600</v>
      </c>
      <c r="M60" s="114">
        <f t="shared" si="13"/>
        <v>200102.40000000002</v>
      </c>
      <c r="N60" s="114">
        <f t="shared" si="11"/>
        <v>8337.6</v>
      </c>
    </row>
    <row r="61" spans="2:14">
      <c r="B61" s="108" t="s">
        <v>317</v>
      </c>
      <c r="C61" s="109">
        <v>4.22</v>
      </c>
      <c r="D61" s="110">
        <v>34</v>
      </c>
      <c r="E61" s="114">
        <v>1.3</v>
      </c>
      <c r="F61" s="111">
        <v>20000</v>
      </c>
      <c r="G61" s="111">
        <f t="shared" si="8"/>
        <v>24000</v>
      </c>
      <c r="H61" s="114">
        <f t="shared" si="12"/>
        <v>810240</v>
      </c>
      <c r="I61" s="114">
        <f t="shared" si="9"/>
        <v>33760</v>
      </c>
      <c r="J61" s="114">
        <v>1.3</v>
      </c>
      <c r="K61" s="111">
        <v>20000</v>
      </c>
      <c r="L61" s="111">
        <f t="shared" si="10"/>
        <v>24000</v>
      </c>
      <c r="M61" s="114">
        <f t="shared" si="13"/>
        <v>486144</v>
      </c>
      <c r="N61" s="114">
        <f t="shared" si="11"/>
        <v>20256</v>
      </c>
    </row>
    <row r="62" spans="2:14">
      <c r="B62" s="157" t="s">
        <v>176</v>
      </c>
      <c r="C62" s="160">
        <f>SUM(C52:C61)</f>
        <v>146.68</v>
      </c>
      <c r="D62" s="157"/>
      <c r="E62" s="157"/>
      <c r="F62" s="157"/>
      <c r="G62" s="157"/>
      <c r="H62" s="159">
        <f>SUM(H52:H61)</f>
        <v>18537120</v>
      </c>
      <c r="I62" s="159">
        <f>SUM(I52:I61)</f>
        <v>772996</v>
      </c>
      <c r="J62" s="159"/>
      <c r="K62" s="159"/>
      <c r="L62" s="159"/>
      <c r="M62" s="159">
        <f>SUM(M52:M61)</f>
        <v>11131142.400000002</v>
      </c>
      <c r="N62" s="159">
        <f>SUM(N52:N61)</f>
        <v>463797.60000000003</v>
      </c>
    </row>
    <row r="63" spans="2:14">
      <c r="B63" s="112"/>
      <c r="C63" s="45"/>
      <c r="D63" s="45"/>
      <c r="E63" s="45"/>
      <c r="F63" s="45"/>
      <c r="G63" s="45"/>
      <c r="H63" s="45"/>
      <c r="I63" s="45"/>
      <c r="J63" s="45"/>
      <c r="K63" s="45"/>
      <c r="L63" s="45"/>
      <c r="M63" s="45"/>
      <c r="N63" s="45"/>
    </row>
    <row r="64" spans="2:14">
      <c r="B64" s="113"/>
      <c r="C64" s="45"/>
      <c r="D64" s="45"/>
      <c r="E64" s="45"/>
      <c r="F64" s="45"/>
      <c r="G64" s="45"/>
      <c r="H64" s="45"/>
      <c r="I64" s="45"/>
      <c r="J64" s="45"/>
      <c r="K64" s="45"/>
      <c r="L64" s="45"/>
      <c r="M64" s="45"/>
      <c r="N64" s="45"/>
    </row>
    <row r="65" spans="2:14">
      <c r="B65" s="106" t="s">
        <v>318</v>
      </c>
      <c r="C65" s="45"/>
      <c r="D65" s="45"/>
      <c r="E65" s="45"/>
      <c r="F65" s="45"/>
      <c r="G65" s="45"/>
      <c r="H65" s="45"/>
      <c r="I65" s="45"/>
      <c r="J65" s="45"/>
      <c r="K65" s="45"/>
      <c r="L65" s="45"/>
      <c r="M65" s="45"/>
      <c r="N65" s="45"/>
    </row>
    <row r="66" spans="2:14">
      <c r="B66" s="107" t="s">
        <v>308</v>
      </c>
      <c r="C66" s="45"/>
      <c r="D66" s="45"/>
      <c r="E66" s="45"/>
      <c r="F66" s="45"/>
      <c r="G66" s="45"/>
      <c r="H66" s="45"/>
      <c r="I66" s="45"/>
      <c r="J66" s="45"/>
      <c r="K66" s="45"/>
      <c r="L66" s="45"/>
      <c r="M66" s="45"/>
      <c r="N66" s="45"/>
    </row>
    <row r="67" spans="2:14">
      <c r="B67" s="190"/>
      <c r="C67" s="190"/>
      <c r="D67" s="191"/>
      <c r="E67" s="192" t="s">
        <v>327</v>
      </c>
      <c r="F67" s="192"/>
      <c r="G67" s="192"/>
      <c r="H67" s="192"/>
      <c r="I67" s="161"/>
      <c r="J67" s="192" t="s">
        <v>328</v>
      </c>
      <c r="K67" s="192"/>
      <c r="L67" s="192"/>
      <c r="M67" s="192"/>
      <c r="N67" s="193"/>
    </row>
    <row r="68" spans="2:14" ht="22.5" customHeight="1">
      <c r="B68" s="162" t="s">
        <v>309</v>
      </c>
      <c r="C68" s="163" t="s">
        <v>310</v>
      </c>
      <c r="D68" s="164" t="s">
        <v>311</v>
      </c>
      <c r="E68" s="165" t="s">
        <v>326</v>
      </c>
      <c r="F68" s="165" t="s">
        <v>172</v>
      </c>
      <c r="G68" s="165" t="s">
        <v>172</v>
      </c>
      <c r="H68" s="166" t="s">
        <v>303</v>
      </c>
      <c r="I68" s="167" t="s">
        <v>314</v>
      </c>
      <c r="J68" s="167" t="s">
        <v>312</v>
      </c>
      <c r="K68" s="166" t="s">
        <v>313</v>
      </c>
      <c r="L68" s="166" t="s">
        <v>313</v>
      </c>
      <c r="M68" s="166" t="s">
        <v>303</v>
      </c>
      <c r="N68" s="168" t="s">
        <v>314</v>
      </c>
    </row>
    <row r="69" spans="2:14">
      <c r="B69" s="108" t="s">
        <v>319</v>
      </c>
      <c r="C69" s="109">
        <v>0.17</v>
      </c>
      <c r="D69" s="110">
        <v>14</v>
      </c>
      <c r="E69" s="114">
        <v>1.3</v>
      </c>
      <c r="F69" s="111">
        <v>8000</v>
      </c>
      <c r="G69" s="111">
        <f t="shared" ref="G69:G81" si="14">1.2*F69</f>
        <v>9600</v>
      </c>
      <c r="H69" s="114">
        <f>I69*24</f>
        <v>13056.000000000004</v>
      </c>
      <c r="I69" s="114">
        <f t="shared" ref="I69:I81" si="15">(C69*G69)/3</f>
        <v>544.00000000000011</v>
      </c>
      <c r="J69" s="114">
        <v>1.3</v>
      </c>
      <c r="K69" s="111">
        <v>8000</v>
      </c>
      <c r="L69" s="111">
        <f t="shared" ref="L69:L81" si="16">1.2*K69</f>
        <v>9600</v>
      </c>
      <c r="M69" s="114">
        <f>N69*24</f>
        <v>7833.6</v>
      </c>
      <c r="N69" s="114">
        <f t="shared" ref="N69:N81" si="17">(C69*L69)/5</f>
        <v>326.40000000000003</v>
      </c>
    </row>
    <row r="70" spans="2:14">
      <c r="B70" s="108" t="s">
        <v>319</v>
      </c>
      <c r="C70" s="109">
        <v>0.45</v>
      </c>
      <c r="D70" s="110">
        <v>16</v>
      </c>
      <c r="E70" s="114">
        <v>1.3</v>
      </c>
      <c r="F70" s="111">
        <v>9000</v>
      </c>
      <c r="G70" s="111">
        <f t="shared" si="14"/>
        <v>10800</v>
      </c>
      <c r="H70" s="114">
        <f t="shared" ref="H70:H81" si="18">I70*24</f>
        <v>38880</v>
      </c>
      <c r="I70" s="114">
        <f t="shared" si="15"/>
        <v>1620</v>
      </c>
      <c r="J70" s="114">
        <v>1.3</v>
      </c>
      <c r="K70" s="111">
        <v>9000</v>
      </c>
      <c r="L70" s="111">
        <f t="shared" si="16"/>
        <v>10800</v>
      </c>
      <c r="M70" s="114">
        <f t="shared" ref="M70:M81" si="19">N70*24</f>
        <v>23328</v>
      </c>
      <c r="N70" s="114">
        <f t="shared" si="17"/>
        <v>972</v>
      </c>
    </row>
    <row r="71" spans="2:14">
      <c r="B71" s="108" t="s">
        <v>319</v>
      </c>
      <c r="C71" s="109">
        <v>1.47</v>
      </c>
      <c r="D71" s="110">
        <v>18</v>
      </c>
      <c r="E71" s="114">
        <v>1.3</v>
      </c>
      <c r="F71" s="111">
        <v>11000</v>
      </c>
      <c r="G71" s="111">
        <f t="shared" si="14"/>
        <v>13200</v>
      </c>
      <c r="H71" s="114">
        <f t="shared" si="18"/>
        <v>155232</v>
      </c>
      <c r="I71" s="114">
        <f t="shared" si="15"/>
        <v>6468</v>
      </c>
      <c r="J71" s="114">
        <v>1.3</v>
      </c>
      <c r="K71" s="111">
        <v>11000</v>
      </c>
      <c r="L71" s="111">
        <f t="shared" si="16"/>
        <v>13200</v>
      </c>
      <c r="M71" s="114">
        <f t="shared" si="19"/>
        <v>93139.200000000012</v>
      </c>
      <c r="N71" s="114">
        <f t="shared" si="17"/>
        <v>3880.8</v>
      </c>
    </row>
    <row r="72" spans="2:14">
      <c r="B72" s="108" t="s">
        <v>319</v>
      </c>
      <c r="C72" s="109">
        <v>2.14</v>
      </c>
      <c r="D72" s="110">
        <v>20</v>
      </c>
      <c r="E72" s="114">
        <v>1.3</v>
      </c>
      <c r="F72" s="111">
        <v>12000</v>
      </c>
      <c r="G72" s="111">
        <f t="shared" si="14"/>
        <v>14400</v>
      </c>
      <c r="H72" s="114">
        <f t="shared" si="18"/>
        <v>246528</v>
      </c>
      <c r="I72" s="114">
        <f t="shared" si="15"/>
        <v>10272</v>
      </c>
      <c r="J72" s="114">
        <v>1.3</v>
      </c>
      <c r="K72" s="111">
        <v>12000</v>
      </c>
      <c r="L72" s="111">
        <f t="shared" si="16"/>
        <v>14400</v>
      </c>
      <c r="M72" s="114">
        <f t="shared" si="19"/>
        <v>147916.79999999999</v>
      </c>
      <c r="N72" s="114">
        <f t="shared" si="17"/>
        <v>6163.2</v>
      </c>
    </row>
    <row r="73" spans="2:14">
      <c r="B73" s="108" t="s">
        <v>319</v>
      </c>
      <c r="C73" s="109">
        <v>7.91</v>
      </c>
      <c r="D73" s="110">
        <v>22</v>
      </c>
      <c r="E73" s="114">
        <v>1.3</v>
      </c>
      <c r="F73" s="111">
        <v>13000</v>
      </c>
      <c r="G73" s="111">
        <f t="shared" si="14"/>
        <v>15600</v>
      </c>
      <c r="H73" s="114">
        <f t="shared" si="18"/>
        <v>987168</v>
      </c>
      <c r="I73" s="114">
        <f t="shared" si="15"/>
        <v>41132</v>
      </c>
      <c r="J73" s="114">
        <v>1.3</v>
      </c>
      <c r="K73" s="111">
        <v>13000</v>
      </c>
      <c r="L73" s="111">
        <f t="shared" si="16"/>
        <v>15600</v>
      </c>
      <c r="M73" s="114">
        <f t="shared" si="19"/>
        <v>592300.80000000005</v>
      </c>
      <c r="N73" s="114">
        <f t="shared" si="17"/>
        <v>24679.200000000001</v>
      </c>
    </row>
    <row r="74" spans="2:14">
      <c r="B74" s="108" t="s">
        <v>319</v>
      </c>
      <c r="C74" s="109">
        <v>30.52</v>
      </c>
      <c r="D74" s="110">
        <v>24</v>
      </c>
      <c r="E74" s="114">
        <v>1.3</v>
      </c>
      <c r="F74" s="111">
        <v>14000</v>
      </c>
      <c r="G74" s="111">
        <f t="shared" si="14"/>
        <v>16800</v>
      </c>
      <c r="H74" s="114">
        <f t="shared" si="18"/>
        <v>4101888</v>
      </c>
      <c r="I74" s="114">
        <f t="shared" si="15"/>
        <v>170912</v>
      </c>
      <c r="J74" s="114">
        <v>1.3</v>
      </c>
      <c r="K74" s="111">
        <v>14000</v>
      </c>
      <c r="L74" s="111">
        <f t="shared" si="16"/>
        <v>16800</v>
      </c>
      <c r="M74" s="114">
        <f t="shared" si="19"/>
        <v>2461132.7999999998</v>
      </c>
      <c r="N74" s="114">
        <f t="shared" si="17"/>
        <v>102547.2</v>
      </c>
    </row>
    <row r="75" spans="2:14">
      <c r="B75" s="108" t="s">
        <v>319</v>
      </c>
      <c r="C75" s="109">
        <v>37.36</v>
      </c>
      <c r="D75" s="110">
        <v>26</v>
      </c>
      <c r="E75" s="114">
        <v>1.3</v>
      </c>
      <c r="F75" s="111">
        <v>15000</v>
      </c>
      <c r="G75" s="111">
        <f t="shared" si="14"/>
        <v>18000</v>
      </c>
      <c r="H75" s="114">
        <f t="shared" si="18"/>
        <v>5379840</v>
      </c>
      <c r="I75" s="114">
        <f t="shared" si="15"/>
        <v>224160</v>
      </c>
      <c r="J75" s="114">
        <v>1.3</v>
      </c>
      <c r="K75" s="111">
        <v>15000</v>
      </c>
      <c r="L75" s="111">
        <f t="shared" si="16"/>
        <v>18000</v>
      </c>
      <c r="M75" s="114">
        <f t="shared" si="19"/>
        <v>3227904</v>
      </c>
      <c r="N75" s="114">
        <f t="shared" si="17"/>
        <v>134496</v>
      </c>
    </row>
    <row r="76" spans="2:14">
      <c r="B76" s="108" t="s">
        <v>319</v>
      </c>
      <c r="C76" s="109">
        <v>48.39</v>
      </c>
      <c r="D76" s="110">
        <v>28</v>
      </c>
      <c r="E76" s="114">
        <v>1.3</v>
      </c>
      <c r="F76" s="111">
        <v>16000</v>
      </c>
      <c r="G76" s="111">
        <f t="shared" si="14"/>
        <v>19200</v>
      </c>
      <c r="H76" s="114">
        <f t="shared" si="18"/>
        <v>7432704</v>
      </c>
      <c r="I76" s="114">
        <f t="shared" si="15"/>
        <v>309696</v>
      </c>
      <c r="J76" s="114">
        <v>1.3</v>
      </c>
      <c r="K76" s="111">
        <v>16000</v>
      </c>
      <c r="L76" s="111">
        <f t="shared" si="16"/>
        <v>19200</v>
      </c>
      <c r="M76" s="114">
        <f t="shared" si="19"/>
        <v>4459622.4000000004</v>
      </c>
      <c r="N76" s="114">
        <f t="shared" si="17"/>
        <v>185817.60000000001</v>
      </c>
    </row>
    <row r="77" spans="2:14">
      <c r="B77" s="108" t="s">
        <v>319</v>
      </c>
      <c r="C77" s="109">
        <v>2.9</v>
      </c>
      <c r="D77" s="110">
        <v>30</v>
      </c>
      <c r="E77" s="114">
        <v>1.3</v>
      </c>
      <c r="F77" s="111">
        <v>18000</v>
      </c>
      <c r="G77" s="111">
        <f t="shared" si="14"/>
        <v>21600</v>
      </c>
      <c r="H77" s="114">
        <f t="shared" si="18"/>
        <v>501120</v>
      </c>
      <c r="I77" s="114">
        <f t="shared" si="15"/>
        <v>20880</v>
      </c>
      <c r="J77" s="114">
        <v>1.3</v>
      </c>
      <c r="K77" s="111">
        <v>18000</v>
      </c>
      <c r="L77" s="111">
        <f t="shared" si="16"/>
        <v>21600</v>
      </c>
      <c r="M77" s="114">
        <f t="shared" si="19"/>
        <v>300672</v>
      </c>
      <c r="N77" s="114">
        <f t="shared" si="17"/>
        <v>12528</v>
      </c>
    </row>
    <row r="78" spans="2:14">
      <c r="B78" s="108" t="s">
        <v>319</v>
      </c>
      <c r="C78" s="109">
        <v>1.26</v>
      </c>
      <c r="D78" s="110">
        <v>32</v>
      </c>
      <c r="E78" s="114">
        <v>1.3</v>
      </c>
      <c r="F78" s="111">
        <v>19000</v>
      </c>
      <c r="G78" s="111">
        <f t="shared" si="14"/>
        <v>22800</v>
      </c>
      <c r="H78" s="114">
        <f t="shared" si="18"/>
        <v>229824</v>
      </c>
      <c r="I78" s="114">
        <f t="shared" si="15"/>
        <v>9576</v>
      </c>
      <c r="J78" s="114">
        <v>1.3</v>
      </c>
      <c r="K78" s="111">
        <v>19000</v>
      </c>
      <c r="L78" s="111">
        <f t="shared" si="16"/>
        <v>22800</v>
      </c>
      <c r="M78" s="114">
        <f t="shared" si="19"/>
        <v>137894.40000000002</v>
      </c>
      <c r="N78" s="114">
        <f t="shared" si="17"/>
        <v>5745.6</v>
      </c>
    </row>
    <row r="79" spans="2:14">
      <c r="B79" s="108" t="s">
        <v>319</v>
      </c>
      <c r="C79" s="109">
        <v>0.11</v>
      </c>
      <c r="D79" s="110">
        <v>34</v>
      </c>
      <c r="E79" s="114">
        <v>1.3</v>
      </c>
      <c r="F79" s="111">
        <v>20000</v>
      </c>
      <c r="G79" s="111">
        <f t="shared" si="14"/>
        <v>24000</v>
      </c>
      <c r="H79" s="114">
        <f t="shared" si="18"/>
        <v>21120</v>
      </c>
      <c r="I79" s="114">
        <f t="shared" si="15"/>
        <v>880</v>
      </c>
      <c r="J79" s="114">
        <v>1.3</v>
      </c>
      <c r="K79" s="111">
        <v>20000</v>
      </c>
      <c r="L79" s="111">
        <f t="shared" si="16"/>
        <v>24000</v>
      </c>
      <c r="M79" s="114">
        <f t="shared" si="19"/>
        <v>12672</v>
      </c>
      <c r="N79" s="114">
        <f t="shared" si="17"/>
        <v>528</v>
      </c>
    </row>
    <row r="80" spans="2:14">
      <c r="B80" s="108" t="s">
        <v>319</v>
      </c>
      <c r="C80" s="109">
        <v>0.02</v>
      </c>
      <c r="D80" s="110">
        <v>44</v>
      </c>
      <c r="E80" s="114">
        <v>1.3</v>
      </c>
      <c r="F80" s="111">
        <v>26000</v>
      </c>
      <c r="G80" s="111">
        <f t="shared" si="14"/>
        <v>31200</v>
      </c>
      <c r="H80" s="114">
        <f t="shared" si="18"/>
        <v>4992</v>
      </c>
      <c r="I80" s="114">
        <f t="shared" si="15"/>
        <v>208</v>
      </c>
      <c r="J80" s="114">
        <v>1.3</v>
      </c>
      <c r="K80" s="111">
        <v>26000</v>
      </c>
      <c r="L80" s="111">
        <f t="shared" si="16"/>
        <v>31200</v>
      </c>
      <c r="M80" s="114">
        <f t="shared" si="19"/>
        <v>2995.2</v>
      </c>
      <c r="N80" s="114">
        <f t="shared" si="17"/>
        <v>124.8</v>
      </c>
    </row>
    <row r="81" spans="2:14">
      <c r="B81" s="108" t="s">
        <v>319</v>
      </c>
      <c r="C81" s="109">
        <v>0.04</v>
      </c>
      <c r="D81" s="110">
        <v>50</v>
      </c>
      <c r="E81" s="114">
        <v>1.3</v>
      </c>
      <c r="F81" s="111">
        <v>29000</v>
      </c>
      <c r="G81" s="111">
        <f t="shared" si="14"/>
        <v>34800</v>
      </c>
      <c r="H81" s="114">
        <f t="shared" si="18"/>
        <v>11136</v>
      </c>
      <c r="I81" s="114">
        <f t="shared" si="15"/>
        <v>464</v>
      </c>
      <c r="J81" s="114">
        <v>1.3</v>
      </c>
      <c r="K81" s="111">
        <v>29000</v>
      </c>
      <c r="L81" s="111">
        <f t="shared" si="16"/>
        <v>34800</v>
      </c>
      <c r="M81" s="114">
        <f t="shared" si="19"/>
        <v>6681.5999999999995</v>
      </c>
      <c r="N81" s="114">
        <f t="shared" si="17"/>
        <v>278.39999999999998</v>
      </c>
    </row>
    <row r="82" spans="2:14">
      <c r="B82" s="157" t="s">
        <v>176</v>
      </c>
      <c r="C82" s="160">
        <f>SUM(C69:C81)</f>
        <v>132.74</v>
      </c>
      <c r="D82" s="157"/>
      <c r="E82" s="157"/>
      <c r="F82" s="157"/>
      <c r="G82" s="157"/>
      <c r="H82" s="159">
        <f>SUM(H69:H81)</f>
        <v>19123488</v>
      </c>
      <c r="I82" s="159">
        <f>SUM(I69:I81)</f>
        <v>796812</v>
      </c>
      <c r="J82" s="159"/>
      <c r="K82" s="159"/>
      <c r="L82" s="159"/>
      <c r="M82" s="159">
        <f>SUM(M69:M81)</f>
        <v>11474092.799999999</v>
      </c>
      <c r="N82" s="159">
        <f>SUM(N69:N81)</f>
        <v>478087.2</v>
      </c>
    </row>
    <row r="83" spans="2:14">
      <c r="B83" s="112"/>
      <c r="C83" s="45"/>
      <c r="D83" s="45"/>
      <c r="E83" s="45"/>
      <c r="F83" s="45"/>
      <c r="G83" s="45"/>
      <c r="H83" s="45"/>
      <c r="I83" s="45"/>
      <c r="J83" s="45"/>
      <c r="K83" s="45"/>
      <c r="L83" s="45"/>
      <c r="M83" s="45"/>
      <c r="N83" s="45"/>
    </row>
    <row r="84" spans="2:14">
      <c r="B84" s="113"/>
      <c r="C84" s="45"/>
      <c r="D84" s="45"/>
      <c r="E84" s="45"/>
      <c r="F84" s="45"/>
      <c r="G84" s="45"/>
      <c r="H84" s="45"/>
      <c r="I84" s="45"/>
      <c r="J84" s="45"/>
      <c r="K84" s="45"/>
      <c r="L84" s="45"/>
      <c r="M84" s="45"/>
      <c r="N84" s="45"/>
    </row>
    <row r="85" spans="2:14">
      <c r="B85" s="106" t="s">
        <v>320</v>
      </c>
      <c r="C85" s="45"/>
      <c r="D85" s="45"/>
      <c r="E85" s="45"/>
      <c r="F85" s="45"/>
      <c r="G85" s="45"/>
      <c r="H85" s="45"/>
      <c r="I85" s="45"/>
      <c r="J85" s="45"/>
      <c r="K85" s="45"/>
      <c r="L85" s="45"/>
      <c r="M85" s="45"/>
      <c r="N85" s="45"/>
    </row>
    <row r="86" spans="2:14">
      <c r="B86" s="107" t="s">
        <v>308</v>
      </c>
      <c r="C86" s="45"/>
      <c r="D86" s="45"/>
      <c r="E86" s="45"/>
      <c r="F86" s="45"/>
      <c r="G86" s="45"/>
      <c r="H86" s="45"/>
      <c r="I86" s="45"/>
      <c r="J86" s="45"/>
      <c r="K86" s="45"/>
      <c r="L86" s="45"/>
      <c r="M86" s="45"/>
      <c r="N86" s="45"/>
    </row>
    <row r="87" spans="2:14">
      <c r="B87" s="190"/>
      <c r="C87" s="190"/>
      <c r="D87" s="191"/>
      <c r="E87" s="192" t="s">
        <v>327</v>
      </c>
      <c r="F87" s="192"/>
      <c r="G87" s="192"/>
      <c r="H87" s="192"/>
      <c r="I87" s="161"/>
      <c r="J87" s="192" t="s">
        <v>328</v>
      </c>
      <c r="K87" s="192"/>
      <c r="L87" s="192"/>
      <c r="M87" s="192"/>
      <c r="N87" s="193"/>
    </row>
    <row r="88" spans="2:14" ht="22.5" customHeight="1">
      <c r="B88" s="162" t="s">
        <v>309</v>
      </c>
      <c r="C88" s="163" t="s">
        <v>310</v>
      </c>
      <c r="D88" s="164" t="s">
        <v>311</v>
      </c>
      <c r="E88" s="165" t="s">
        <v>326</v>
      </c>
      <c r="F88" s="165" t="s">
        <v>172</v>
      </c>
      <c r="G88" s="165" t="s">
        <v>172</v>
      </c>
      <c r="H88" s="166" t="s">
        <v>303</v>
      </c>
      <c r="I88" s="167" t="s">
        <v>314</v>
      </c>
      <c r="J88" s="167" t="s">
        <v>312</v>
      </c>
      <c r="K88" s="166" t="s">
        <v>313</v>
      </c>
      <c r="L88" s="166" t="s">
        <v>313</v>
      </c>
      <c r="M88" s="166" t="s">
        <v>303</v>
      </c>
      <c r="N88" s="168" t="s">
        <v>314</v>
      </c>
    </row>
    <row r="89" spans="2:14">
      <c r="B89" s="108" t="s">
        <v>321</v>
      </c>
      <c r="C89" s="109">
        <v>0.28999999999999998</v>
      </c>
      <c r="D89" s="110">
        <v>12</v>
      </c>
      <c r="E89" s="114">
        <v>1.3</v>
      </c>
      <c r="F89" s="111">
        <v>7000</v>
      </c>
      <c r="G89" s="111">
        <f t="shared" ref="G89:G108" si="20">1.2*F89</f>
        <v>8400</v>
      </c>
      <c r="H89" s="114">
        <f t="shared" ref="H89:H108" si="21">I89*24</f>
        <v>19488</v>
      </c>
      <c r="I89" s="114">
        <f t="shared" ref="I89:I108" si="22">(C89*G89)/3</f>
        <v>812</v>
      </c>
      <c r="J89" s="114">
        <v>1.3</v>
      </c>
      <c r="K89" s="111">
        <v>7000</v>
      </c>
      <c r="L89" s="111">
        <f t="shared" ref="L89:L109" si="23">1.2*K89</f>
        <v>8400</v>
      </c>
      <c r="M89" s="114">
        <f>N89*24</f>
        <v>11692.8</v>
      </c>
      <c r="N89" s="114">
        <f t="shared" ref="N89:N108" si="24">(C89*L89)/5</f>
        <v>487.2</v>
      </c>
    </row>
    <row r="90" spans="2:14">
      <c r="B90" s="108" t="s">
        <v>321</v>
      </c>
      <c r="C90" s="109">
        <v>0.4</v>
      </c>
      <c r="D90" s="110">
        <v>15</v>
      </c>
      <c r="E90" s="114">
        <v>1.3</v>
      </c>
      <c r="F90" s="111">
        <v>9000</v>
      </c>
      <c r="G90" s="111">
        <f t="shared" si="20"/>
        <v>10800</v>
      </c>
      <c r="H90" s="114">
        <f t="shared" si="21"/>
        <v>34560</v>
      </c>
      <c r="I90" s="114">
        <f t="shared" si="22"/>
        <v>1440</v>
      </c>
      <c r="J90" s="114">
        <v>1.3</v>
      </c>
      <c r="K90" s="111">
        <v>9000</v>
      </c>
      <c r="L90" s="111">
        <f t="shared" si="23"/>
        <v>10800</v>
      </c>
      <c r="M90" s="114">
        <f t="shared" ref="M90:M108" si="25">N90*24</f>
        <v>20736</v>
      </c>
      <c r="N90" s="114">
        <f t="shared" si="24"/>
        <v>864</v>
      </c>
    </row>
    <row r="91" spans="2:14">
      <c r="B91" s="108" t="s">
        <v>321</v>
      </c>
      <c r="C91" s="109">
        <v>0.99</v>
      </c>
      <c r="D91" s="110">
        <v>16</v>
      </c>
      <c r="E91" s="114">
        <v>1.3</v>
      </c>
      <c r="F91" s="111">
        <v>9000</v>
      </c>
      <c r="G91" s="111">
        <f t="shared" si="20"/>
        <v>10800</v>
      </c>
      <c r="H91" s="114">
        <f t="shared" si="21"/>
        <v>85536</v>
      </c>
      <c r="I91" s="114">
        <f t="shared" si="22"/>
        <v>3564</v>
      </c>
      <c r="J91" s="114">
        <v>1.3</v>
      </c>
      <c r="K91" s="111">
        <v>9000</v>
      </c>
      <c r="L91" s="111">
        <f t="shared" si="23"/>
        <v>10800</v>
      </c>
      <c r="M91" s="114">
        <f t="shared" si="25"/>
        <v>51321.600000000006</v>
      </c>
      <c r="N91" s="114">
        <f t="shared" si="24"/>
        <v>2138.4</v>
      </c>
    </row>
    <row r="92" spans="2:14">
      <c r="B92" s="108" t="s">
        <v>321</v>
      </c>
      <c r="C92" s="109">
        <v>4.3099999999999996</v>
      </c>
      <c r="D92" s="110">
        <v>18</v>
      </c>
      <c r="E92" s="114">
        <v>1.3</v>
      </c>
      <c r="F92" s="111">
        <v>11000</v>
      </c>
      <c r="G92" s="111">
        <f t="shared" si="20"/>
        <v>13200</v>
      </c>
      <c r="H92" s="114">
        <f t="shared" si="21"/>
        <v>455135.99999999988</v>
      </c>
      <c r="I92" s="114">
        <f t="shared" si="22"/>
        <v>18963.999999999996</v>
      </c>
      <c r="J92" s="114">
        <v>1.3</v>
      </c>
      <c r="K92" s="111">
        <v>11000</v>
      </c>
      <c r="L92" s="111">
        <f t="shared" si="23"/>
        <v>13200</v>
      </c>
      <c r="M92" s="114">
        <f t="shared" si="25"/>
        <v>273081.59999999998</v>
      </c>
      <c r="N92" s="114">
        <f t="shared" si="24"/>
        <v>11378.399999999998</v>
      </c>
    </row>
    <row r="93" spans="2:14">
      <c r="B93" s="108" t="s">
        <v>321</v>
      </c>
      <c r="C93" s="109">
        <v>31.3</v>
      </c>
      <c r="D93" s="110">
        <v>20</v>
      </c>
      <c r="E93" s="114">
        <v>1.3</v>
      </c>
      <c r="F93" s="111">
        <v>12000</v>
      </c>
      <c r="G93" s="111">
        <f t="shared" si="20"/>
        <v>14400</v>
      </c>
      <c r="H93" s="114">
        <f t="shared" si="21"/>
        <v>3605760</v>
      </c>
      <c r="I93" s="114">
        <f t="shared" si="22"/>
        <v>150240</v>
      </c>
      <c r="J93" s="114">
        <v>1.3</v>
      </c>
      <c r="K93" s="111">
        <v>12000</v>
      </c>
      <c r="L93" s="111">
        <f t="shared" si="23"/>
        <v>14400</v>
      </c>
      <c r="M93" s="114">
        <f t="shared" si="25"/>
        <v>2163456</v>
      </c>
      <c r="N93" s="114">
        <f t="shared" si="24"/>
        <v>90144</v>
      </c>
    </row>
    <row r="94" spans="2:14">
      <c r="B94" s="108" t="s">
        <v>321</v>
      </c>
      <c r="C94" s="109">
        <v>47.78</v>
      </c>
      <c r="D94" s="110">
        <v>22</v>
      </c>
      <c r="E94" s="114">
        <v>1.3</v>
      </c>
      <c r="F94" s="111">
        <v>13000</v>
      </c>
      <c r="G94" s="111">
        <f t="shared" si="20"/>
        <v>15600</v>
      </c>
      <c r="H94" s="114">
        <f t="shared" si="21"/>
        <v>5962944</v>
      </c>
      <c r="I94" s="114">
        <f t="shared" si="22"/>
        <v>248456</v>
      </c>
      <c r="J94" s="114">
        <v>1.3</v>
      </c>
      <c r="K94" s="111">
        <v>13000</v>
      </c>
      <c r="L94" s="111">
        <f t="shared" si="23"/>
        <v>15600</v>
      </c>
      <c r="M94" s="114">
        <f t="shared" si="25"/>
        <v>3577766.4000000004</v>
      </c>
      <c r="N94" s="114">
        <f t="shared" si="24"/>
        <v>149073.60000000001</v>
      </c>
    </row>
    <row r="95" spans="2:14">
      <c r="B95" s="108" t="s">
        <v>321</v>
      </c>
      <c r="C95" s="109">
        <v>12.02</v>
      </c>
      <c r="D95" s="110">
        <v>23</v>
      </c>
      <c r="E95" s="114">
        <v>1.3</v>
      </c>
      <c r="F95" s="111">
        <v>13000</v>
      </c>
      <c r="G95" s="111">
        <f t="shared" si="20"/>
        <v>15600</v>
      </c>
      <c r="H95" s="114">
        <f t="shared" si="21"/>
        <v>1500096</v>
      </c>
      <c r="I95" s="114">
        <f t="shared" si="22"/>
        <v>62504</v>
      </c>
      <c r="J95" s="114">
        <v>1.3</v>
      </c>
      <c r="K95" s="111">
        <v>13000</v>
      </c>
      <c r="L95" s="111">
        <f t="shared" si="23"/>
        <v>15600</v>
      </c>
      <c r="M95" s="114">
        <f t="shared" si="25"/>
        <v>900057.60000000009</v>
      </c>
      <c r="N95" s="114">
        <f t="shared" si="24"/>
        <v>37502.400000000001</v>
      </c>
    </row>
    <row r="96" spans="2:14">
      <c r="B96" s="108" t="s">
        <v>321</v>
      </c>
      <c r="C96" s="109">
        <v>122.46</v>
      </c>
      <c r="D96" s="110">
        <v>24</v>
      </c>
      <c r="E96" s="114">
        <v>1.3</v>
      </c>
      <c r="F96" s="111">
        <v>14000</v>
      </c>
      <c r="G96" s="111">
        <f t="shared" si="20"/>
        <v>16800</v>
      </c>
      <c r="H96" s="114">
        <f t="shared" si="21"/>
        <v>16458624</v>
      </c>
      <c r="I96" s="114">
        <f t="shared" si="22"/>
        <v>685776</v>
      </c>
      <c r="J96" s="114">
        <v>1.3</v>
      </c>
      <c r="K96" s="111">
        <v>14000</v>
      </c>
      <c r="L96" s="111">
        <f t="shared" si="23"/>
        <v>16800</v>
      </c>
      <c r="M96" s="114">
        <f t="shared" si="25"/>
        <v>9875174.3999999985</v>
      </c>
      <c r="N96" s="114">
        <f t="shared" si="24"/>
        <v>411465.6</v>
      </c>
    </row>
    <row r="97" spans="2:14">
      <c r="B97" s="108" t="s">
        <v>321</v>
      </c>
      <c r="C97" s="109">
        <v>15.73</v>
      </c>
      <c r="D97" s="110">
        <v>25</v>
      </c>
      <c r="E97" s="114">
        <v>1.3</v>
      </c>
      <c r="F97" s="111">
        <v>15000</v>
      </c>
      <c r="G97" s="111">
        <f t="shared" si="20"/>
        <v>18000</v>
      </c>
      <c r="H97" s="114">
        <f t="shared" si="21"/>
        <v>2265120</v>
      </c>
      <c r="I97" s="114">
        <f t="shared" si="22"/>
        <v>94380</v>
      </c>
      <c r="J97" s="114">
        <v>1.3</v>
      </c>
      <c r="K97" s="111">
        <v>15000</v>
      </c>
      <c r="L97" s="111">
        <f t="shared" si="23"/>
        <v>18000</v>
      </c>
      <c r="M97" s="114">
        <f t="shared" si="25"/>
        <v>1359072</v>
      </c>
      <c r="N97" s="114">
        <f t="shared" si="24"/>
        <v>56628</v>
      </c>
    </row>
    <row r="98" spans="2:14">
      <c r="B98" s="108" t="s">
        <v>321</v>
      </c>
      <c r="C98" s="109">
        <v>78.790000000000006</v>
      </c>
      <c r="D98" s="110">
        <v>26</v>
      </c>
      <c r="E98" s="114">
        <v>1.3</v>
      </c>
      <c r="F98" s="111">
        <v>15000</v>
      </c>
      <c r="G98" s="111">
        <f t="shared" si="20"/>
        <v>18000</v>
      </c>
      <c r="H98" s="114">
        <f t="shared" si="21"/>
        <v>11345760</v>
      </c>
      <c r="I98" s="114">
        <f t="shared" si="22"/>
        <v>472740</v>
      </c>
      <c r="J98" s="114">
        <v>1.3</v>
      </c>
      <c r="K98" s="111">
        <v>15000</v>
      </c>
      <c r="L98" s="111">
        <f t="shared" si="23"/>
        <v>18000</v>
      </c>
      <c r="M98" s="114">
        <f t="shared" si="25"/>
        <v>6807456</v>
      </c>
      <c r="N98" s="114">
        <f t="shared" si="24"/>
        <v>283644</v>
      </c>
    </row>
    <row r="99" spans="2:14">
      <c r="B99" s="108" t="s">
        <v>321</v>
      </c>
      <c r="C99" s="109">
        <v>0.08</v>
      </c>
      <c r="D99" s="110">
        <v>27</v>
      </c>
      <c r="E99" s="114">
        <v>1.3</v>
      </c>
      <c r="F99" s="111">
        <v>16000</v>
      </c>
      <c r="G99" s="111">
        <f t="shared" si="20"/>
        <v>19200</v>
      </c>
      <c r="H99" s="114">
        <f t="shared" si="21"/>
        <v>12288</v>
      </c>
      <c r="I99" s="114">
        <f t="shared" si="22"/>
        <v>512</v>
      </c>
      <c r="J99" s="114">
        <v>1.3</v>
      </c>
      <c r="K99" s="111">
        <v>16000</v>
      </c>
      <c r="L99" s="111">
        <f t="shared" si="23"/>
        <v>19200</v>
      </c>
      <c r="M99" s="114">
        <f t="shared" si="25"/>
        <v>7372.7999999999993</v>
      </c>
      <c r="N99" s="114">
        <f t="shared" si="24"/>
        <v>307.2</v>
      </c>
    </row>
    <row r="100" spans="2:14">
      <c r="B100" s="108" t="s">
        <v>321</v>
      </c>
      <c r="C100" s="109">
        <v>66.14</v>
      </c>
      <c r="D100" s="110">
        <v>28</v>
      </c>
      <c r="E100" s="114">
        <v>1.3</v>
      </c>
      <c r="F100" s="111">
        <v>16000</v>
      </c>
      <c r="G100" s="111">
        <f t="shared" si="20"/>
        <v>19200</v>
      </c>
      <c r="H100" s="114">
        <f t="shared" si="21"/>
        <v>10159104</v>
      </c>
      <c r="I100" s="114">
        <f t="shared" si="22"/>
        <v>423296</v>
      </c>
      <c r="J100" s="114">
        <v>1.3</v>
      </c>
      <c r="K100" s="111">
        <v>16000</v>
      </c>
      <c r="L100" s="111">
        <f t="shared" si="23"/>
        <v>19200</v>
      </c>
      <c r="M100" s="114">
        <f t="shared" si="25"/>
        <v>6095462.4000000004</v>
      </c>
      <c r="N100" s="114">
        <f t="shared" si="24"/>
        <v>253977.60000000001</v>
      </c>
    </row>
    <row r="101" spans="2:14">
      <c r="B101" s="108" t="s">
        <v>321</v>
      </c>
      <c r="C101" s="109">
        <v>8.77</v>
      </c>
      <c r="D101" s="110">
        <v>30</v>
      </c>
      <c r="E101" s="114">
        <v>1.3</v>
      </c>
      <c r="F101" s="111">
        <v>18000</v>
      </c>
      <c r="G101" s="111">
        <f t="shared" si="20"/>
        <v>21600</v>
      </c>
      <c r="H101" s="114">
        <f t="shared" si="21"/>
        <v>1515456</v>
      </c>
      <c r="I101" s="114">
        <f t="shared" si="22"/>
        <v>63144</v>
      </c>
      <c r="J101" s="114">
        <v>1.3</v>
      </c>
      <c r="K101" s="111">
        <v>18000</v>
      </c>
      <c r="L101" s="111">
        <f t="shared" si="23"/>
        <v>21600</v>
      </c>
      <c r="M101" s="114">
        <f t="shared" si="25"/>
        <v>909273.60000000009</v>
      </c>
      <c r="N101" s="114">
        <f t="shared" si="24"/>
        <v>37886.400000000001</v>
      </c>
    </row>
    <row r="102" spans="2:14">
      <c r="B102" s="108" t="s">
        <v>321</v>
      </c>
      <c r="C102" s="109">
        <v>10.48</v>
      </c>
      <c r="D102" s="110">
        <v>32</v>
      </c>
      <c r="E102" s="114">
        <v>1.3</v>
      </c>
      <c r="F102" s="111">
        <v>19000</v>
      </c>
      <c r="G102" s="111">
        <f t="shared" si="20"/>
        <v>22800</v>
      </c>
      <c r="H102" s="114">
        <f t="shared" si="21"/>
        <v>1911552</v>
      </c>
      <c r="I102" s="114">
        <f t="shared" si="22"/>
        <v>79648</v>
      </c>
      <c r="J102" s="114">
        <v>1.3</v>
      </c>
      <c r="K102" s="111">
        <v>19000</v>
      </c>
      <c r="L102" s="111">
        <f t="shared" si="23"/>
        <v>22800</v>
      </c>
      <c r="M102" s="114">
        <f t="shared" si="25"/>
        <v>1146931.2000000002</v>
      </c>
      <c r="N102" s="114">
        <f t="shared" si="24"/>
        <v>47788.800000000003</v>
      </c>
    </row>
    <row r="103" spans="2:14">
      <c r="B103" s="108" t="s">
        <v>321</v>
      </c>
      <c r="C103" s="109">
        <v>19.12</v>
      </c>
      <c r="D103" s="110">
        <v>34</v>
      </c>
      <c r="E103" s="114">
        <v>1.3</v>
      </c>
      <c r="F103" s="111">
        <v>20000</v>
      </c>
      <c r="G103" s="111">
        <f t="shared" si="20"/>
        <v>24000</v>
      </c>
      <c r="H103" s="114">
        <f t="shared" si="21"/>
        <v>3671040</v>
      </c>
      <c r="I103" s="114">
        <f t="shared" si="22"/>
        <v>152960</v>
      </c>
      <c r="J103" s="114">
        <v>1.3</v>
      </c>
      <c r="K103" s="111">
        <v>20000</v>
      </c>
      <c r="L103" s="111">
        <f t="shared" si="23"/>
        <v>24000</v>
      </c>
      <c r="M103" s="114">
        <f t="shared" si="25"/>
        <v>2202624</v>
      </c>
      <c r="N103" s="114">
        <f t="shared" si="24"/>
        <v>91776</v>
      </c>
    </row>
    <row r="104" spans="2:14">
      <c r="B104" s="108" t="s">
        <v>321</v>
      </c>
      <c r="C104" s="109">
        <v>8.35</v>
      </c>
      <c r="D104" s="110">
        <v>36</v>
      </c>
      <c r="E104" s="114">
        <v>1.3</v>
      </c>
      <c r="F104" s="111">
        <v>21000</v>
      </c>
      <c r="G104" s="111">
        <f t="shared" si="20"/>
        <v>25200</v>
      </c>
      <c r="H104" s="114">
        <f t="shared" si="21"/>
        <v>1683360</v>
      </c>
      <c r="I104" s="114">
        <f t="shared" si="22"/>
        <v>70140</v>
      </c>
      <c r="J104" s="114">
        <v>1.3</v>
      </c>
      <c r="K104" s="111">
        <v>21000</v>
      </c>
      <c r="L104" s="111">
        <f t="shared" si="23"/>
        <v>25200</v>
      </c>
      <c r="M104" s="114">
        <f t="shared" si="25"/>
        <v>1010016</v>
      </c>
      <c r="N104" s="114">
        <f t="shared" si="24"/>
        <v>42084</v>
      </c>
    </row>
    <row r="105" spans="2:14">
      <c r="B105" s="108" t="s">
        <v>321</v>
      </c>
      <c r="C105" s="109">
        <v>6.56</v>
      </c>
      <c r="D105" s="110">
        <v>38</v>
      </c>
      <c r="E105" s="114">
        <v>1.3</v>
      </c>
      <c r="F105" s="111">
        <v>22000</v>
      </c>
      <c r="G105" s="111">
        <f t="shared" si="20"/>
        <v>26400</v>
      </c>
      <c r="H105" s="114">
        <f t="shared" si="21"/>
        <v>1385472</v>
      </c>
      <c r="I105" s="114">
        <f t="shared" si="22"/>
        <v>57728</v>
      </c>
      <c r="J105" s="114">
        <v>1.3</v>
      </c>
      <c r="K105" s="111">
        <v>22000</v>
      </c>
      <c r="L105" s="111">
        <f t="shared" si="23"/>
        <v>26400</v>
      </c>
      <c r="M105" s="114">
        <f t="shared" si="25"/>
        <v>831283.20000000007</v>
      </c>
      <c r="N105" s="114">
        <f t="shared" si="24"/>
        <v>34636.800000000003</v>
      </c>
    </row>
    <row r="106" spans="2:14">
      <c r="B106" s="108" t="s">
        <v>321</v>
      </c>
      <c r="C106" s="109">
        <v>3</v>
      </c>
      <c r="D106" s="110">
        <v>40</v>
      </c>
      <c r="E106" s="114">
        <v>1.3</v>
      </c>
      <c r="F106" s="111">
        <v>23000</v>
      </c>
      <c r="G106" s="111">
        <f t="shared" si="20"/>
        <v>27600</v>
      </c>
      <c r="H106" s="114">
        <f t="shared" si="21"/>
        <v>662400</v>
      </c>
      <c r="I106" s="114">
        <f t="shared" si="22"/>
        <v>27600</v>
      </c>
      <c r="J106" s="114">
        <v>1.3</v>
      </c>
      <c r="K106" s="111">
        <v>23000</v>
      </c>
      <c r="L106" s="111">
        <f t="shared" si="23"/>
        <v>27600</v>
      </c>
      <c r="M106" s="114">
        <f t="shared" si="25"/>
        <v>397440</v>
      </c>
      <c r="N106" s="114">
        <f t="shared" si="24"/>
        <v>16560</v>
      </c>
    </row>
    <row r="107" spans="2:14">
      <c r="B107" s="108" t="s">
        <v>321</v>
      </c>
      <c r="C107" s="109">
        <v>0.75</v>
      </c>
      <c r="D107" s="110">
        <v>42</v>
      </c>
      <c r="E107" s="114">
        <v>1.3</v>
      </c>
      <c r="F107" s="111">
        <v>25000</v>
      </c>
      <c r="G107" s="111">
        <f t="shared" si="20"/>
        <v>30000</v>
      </c>
      <c r="H107" s="114">
        <f t="shared" si="21"/>
        <v>180000</v>
      </c>
      <c r="I107" s="114">
        <f t="shared" si="22"/>
        <v>7500</v>
      </c>
      <c r="J107" s="114">
        <v>1.3</v>
      </c>
      <c r="K107" s="111">
        <v>25000</v>
      </c>
      <c r="L107" s="111">
        <f t="shared" si="23"/>
        <v>30000</v>
      </c>
      <c r="M107" s="114">
        <f t="shared" si="25"/>
        <v>108000</v>
      </c>
      <c r="N107" s="114">
        <f t="shared" si="24"/>
        <v>4500</v>
      </c>
    </row>
    <row r="108" spans="2:14">
      <c r="B108" s="108" t="s">
        <v>321</v>
      </c>
      <c r="C108" s="109">
        <v>0.14000000000000001</v>
      </c>
      <c r="D108" s="110">
        <v>44</v>
      </c>
      <c r="E108" s="114">
        <v>1.3</v>
      </c>
      <c r="F108" s="111">
        <v>26000</v>
      </c>
      <c r="G108" s="111">
        <f t="shared" si="20"/>
        <v>31200</v>
      </c>
      <c r="H108" s="114">
        <f t="shared" si="21"/>
        <v>34944</v>
      </c>
      <c r="I108" s="114">
        <f t="shared" si="22"/>
        <v>1456</v>
      </c>
      <c r="J108" s="114">
        <v>1.3</v>
      </c>
      <c r="K108" s="111">
        <v>26000</v>
      </c>
      <c r="L108" s="111">
        <f t="shared" si="23"/>
        <v>31200</v>
      </c>
      <c r="M108" s="114">
        <f t="shared" si="25"/>
        <v>20966.400000000001</v>
      </c>
      <c r="N108" s="114">
        <f t="shared" si="24"/>
        <v>873.6</v>
      </c>
    </row>
    <row r="109" spans="2:14">
      <c r="B109" s="157" t="s">
        <v>176</v>
      </c>
      <c r="C109" s="160">
        <f>SUM(C89:C108)</f>
        <v>437.46</v>
      </c>
      <c r="D109" s="157"/>
      <c r="E109" s="157"/>
      <c r="F109" s="157"/>
      <c r="G109" s="158"/>
      <c r="H109" s="159">
        <f>SUM(H89:H108)</f>
        <v>62948640</v>
      </c>
      <c r="I109" s="159">
        <f t="shared" ref="I109" si="26">SUM(I89:I108)</f>
        <v>2622860</v>
      </c>
      <c r="J109" s="159"/>
      <c r="K109" s="159"/>
      <c r="L109" s="158">
        <f t="shared" si="23"/>
        <v>0</v>
      </c>
      <c r="M109" s="159">
        <f>SUM(M89:M108)</f>
        <v>37769184.000000007</v>
      </c>
      <c r="N109" s="159">
        <f>SUM(N89:N108)</f>
        <v>1573716</v>
      </c>
    </row>
    <row r="110" spans="2:14">
      <c r="B110" s="107" t="s">
        <v>322</v>
      </c>
      <c r="C110" s="45"/>
      <c r="D110" s="45"/>
      <c r="E110" s="45"/>
      <c r="F110" s="45"/>
      <c r="G110" s="115"/>
      <c r="H110" s="45"/>
      <c r="I110" s="116"/>
      <c r="J110" s="45"/>
      <c r="K110" s="45"/>
      <c r="L110" s="115"/>
      <c r="M110" s="45"/>
      <c r="N110" s="45"/>
    </row>
    <row r="111" spans="2:14">
      <c r="B111" s="107" t="s">
        <v>323</v>
      </c>
      <c r="C111" s="45"/>
      <c r="D111" s="45"/>
      <c r="E111" s="45"/>
      <c r="F111" s="45"/>
      <c r="G111" s="115"/>
      <c r="H111" s="45"/>
      <c r="I111" s="116"/>
      <c r="J111" s="45"/>
      <c r="K111" s="45"/>
      <c r="L111" s="115"/>
      <c r="M111" s="45"/>
      <c r="N111" s="45"/>
    </row>
    <row r="112" spans="2:14">
      <c r="B112" s="107" t="s">
        <v>329</v>
      </c>
      <c r="C112" s="45"/>
      <c r="D112" s="45"/>
      <c r="E112" s="45"/>
      <c r="F112" s="45"/>
      <c r="G112" s="115"/>
      <c r="H112" s="45"/>
      <c r="I112" s="116"/>
      <c r="J112" s="45"/>
      <c r="K112" s="45"/>
      <c r="L112" s="115"/>
      <c r="M112" s="45"/>
      <c r="N112" s="45"/>
    </row>
    <row r="113" spans="2:14">
      <c r="B113" s="107" t="s">
        <v>324</v>
      </c>
      <c r="C113" s="45"/>
      <c r="D113" s="45"/>
      <c r="E113" s="45"/>
      <c r="F113" s="45"/>
      <c r="G113" s="115"/>
      <c r="H113" s="45"/>
      <c r="I113" s="116"/>
      <c r="J113" s="45"/>
      <c r="K113" s="45"/>
      <c r="L113" s="115"/>
      <c r="M113" s="45"/>
      <c r="N113" s="45"/>
    </row>
    <row r="114" spans="2:14">
      <c r="B114" s="107" t="s">
        <v>325</v>
      </c>
      <c r="C114" s="45"/>
      <c r="D114" s="45"/>
      <c r="E114" s="45"/>
      <c r="F114" s="45"/>
      <c r="G114" s="115"/>
      <c r="H114" s="45"/>
      <c r="I114" s="116"/>
      <c r="J114" s="45"/>
      <c r="K114" s="45"/>
      <c r="L114" s="115"/>
      <c r="M114" s="45"/>
      <c r="N114" s="45"/>
    </row>
    <row r="115" spans="2:14">
      <c r="B115" s="45"/>
      <c r="C115" s="45"/>
      <c r="D115" s="45"/>
      <c r="E115" s="45"/>
      <c r="F115" s="45"/>
      <c r="G115" s="45"/>
      <c r="H115" s="45"/>
      <c r="I115" s="45"/>
      <c r="J115" s="45"/>
      <c r="K115" s="45"/>
      <c r="L115" s="45"/>
      <c r="M115" s="45"/>
      <c r="N115" s="45"/>
    </row>
  </sheetData>
  <mergeCells count="12">
    <mergeCell ref="B50:D50"/>
    <mergeCell ref="E50:H50"/>
    <mergeCell ref="J50:N50"/>
    <mergeCell ref="B7:D7"/>
    <mergeCell ref="E7:H7"/>
    <mergeCell ref="J7:N7"/>
    <mergeCell ref="B87:D87"/>
    <mergeCell ref="E87:H87"/>
    <mergeCell ref="J87:N87"/>
    <mergeCell ref="B67:D67"/>
    <mergeCell ref="E67:H67"/>
    <mergeCell ref="J67:N6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34"/>
  <sheetViews>
    <sheetView workbookViewId="0">
      <selection activeCell="C2" sqref="C2"/>
    </sheetView>
  </sheetViews>
  <sheetFormatPr defaultRowHeight="15"/>
  <cols>
    <col min="3" max="3" width="17.5703125" bestFit="1" customWidth="1"/>
    <col min="4" max="4" width="31.85546875" customWidth="1"/>
    <col min="5" max="5" width="15.5703125" customWidth="1"/>
    <col min="6" max="6" width="15.28515625" customWidth="1"/>
    <col min="7" max="7" width="16" customWidth="1"/>
    <col min="8" max="8" width="18.5703125" customWidth="1"/>
  </cols>
  <sheetData>
    <row r="2" spans="3:8">
      <c r="C2" s="43" t="s">
        <v>244</v>
      </c>
    </row>
    <row r="4" spans="3:8" ht="15.75" thickBot="1"/>
    <row r="5" spans="3:8" ht="57.75" customHeight="1" thickTop="1">
      <c r="C5" s="194" t="s">
        <v>227</v>
      </c>
      <c r="D5" s="195"/>
      <c r="E5" s="195"/>
      <c r="F5" s="195"/>
      <c r="G5" s="195"/>
      <c r="H5" s="196"/>
    </row>
    <row r="6" spans="3:8" ht="17.25" customHeight="1" thickBot="1">
      <c r="C6" s="197"/>
      <c r="D6" s="198"/>
      <c r="E6" s="198"/>
      <c r="F6" s="198"/>
      <c r="G6" s="198"/>
      <c r="H6" s="199"/>
    </row>
    <row r="7" spans="3:8" ht="24" customHeight="1" thickBot="1">
      <c r="C7" s="203" t="s">
        <v>261</v>
      </c>
      <c r="D7" s="204"/>
      <c r="E7" s="204"/>
      <c r="F7" s="204"/>
      <c r="G7" s="204"/>
      <c r="H7" s="205"/>
    </row>
    <row r="8" spans="3:8" ht="24" customHeight="1">
      <c r="C8" s="200" t="s">
        <v>202</v>
      </c>
      <c r="D8" s="201"/>
      <c r="E8" s="201"/>
      <c r="F8" s="201"/>
      <c r="G8" s="201"/>
      <c r="H8" s="202"/>
    </row>
    <row r="9" spans="3:8" ht="15.75" thickBot="1">
      <c r="C9" s="206" t="s">
        <v>203</v>
      </c>
      <c r="D9" s="207"/>
      <c r="E9" s="207"/>
      <c r="F9" s="207"/>
      <c r="G9" s="207"/>
      <c r="H9" s="208"/>
    </row>
    <row r="10" spans="3:8">
      <c r="C10" s="200" t="s">
        <v>71</v>
      </c>
      <c r="D10" s="201"/>
      <c r="E10" s="201"/>
      <c r="F10" s="201"/>
      <c r="G10" s="201"/>
      <c r="H10" s="202"/>
    </row>
    <row r="11" spans="3:8" ht="15.75" thickBot="1">
      <c r="C11" s="212"/>
      <c r="D11" s="213"/>
      <c r="E11" s="213"/>
      <c r="F11" s="213"/>
      <c r="G11" s="213"/>
      <c r="H11" s="214"/>
    </row>
    <row r="12" spans="3:8" ht="15.75" thickBot="1">
      <c r="C12" s="215"/>
      <c r="D12" s="216"/>
      <c r="E12" s="216"/>
      <c r="F12" s="216"/>
      <c r="G12" s="216"/>
      <c r="H12" s="217"/>
    </row>
    <row r="13" spans="3:8" ht="18" thickTop="1" thickBot="1">
      <c r="C13" s="19" t="s">
        <v>204</v>
      </c>
      <c r="D13" s="21"/>
      <c r="E13" s="218" t="s">
        <v>207</v>
      </c>
      <c r="F13" s="219"/>
      <c r="G13" s="219"/>
      <c r="H13" s="220"/>
    </row>
    <row r="14" spans="3:8" ht="15.75" thickBot="1">
      <c r="C14" s="20" t="s">
        <v>205</v>
      </c>
      <c r="D14" s="22" t="s">
        <v>206</v>
      </c>
      <c r="E14" s="23" t="s">
        <v>208</v>
      </c>
      <c r="F14" s="24" t="s">
        <v>209</v>
      </c>
      <c r="G14" s="25" t="s">
        <v>210</v>
      </c>
      <c r="H14" s="26" t="s">
        <v>211</v>
      </c>
    </row>
    <row r="15" spans="3:8" ht="15.75" thickBot="1">
      <c r="C15" s="15"/>
      <c r="D15" s="27" t="s">
        <v>212</v>
      </c>
      <c r="E15" s="16"/>
      <c r="F15" s="16"/>
      <c r="G15" s="16"/>
      <c r="H15" s="28"/>
    </row>
    <row r="16" spans="3:8" ht="24.75" customHeight="1" thickTop="1">
      <c r="C16" s="29">
        <v>1</v>
      </c>
      <c r="D16" s="30" t="s">
        <v>213</v>
      </c>
      <c r="E16" s="32">
        <v>1</v>
      </c>
      <c r="F16" s="40"/>
      <c r="G16" s="33">
        <v>2500</v>
      </c>
      <c r="H16" s="34">
        <f>G16*E16</f>
        <v>2500</v>
      </c>
    </row>
    <row r="17" spans="3:8" ht="24">
      <c r="C17" s="29">
        <v>2</v>
      </c>
      <c r="D17" s="30" t="s">
        <v>273</v>
      </c>
      <c r="E17" s="32">
        <v>224</v>
      </c>
      <c r="F17" s="41"/>
      <c r="G17" s="33">
        <v>66</v>
      </c>
      <c r="H17" s="34">
        <f t="shared" ref="H17:H23" si="0">G17*E17</f>
        <v>14784</v>
      </c>
    </row>
    <row r="18" spans="3:8" ht="24">
      <c r="C18" s="29">
        <v>3</v>
      </c>
      <c r="D18" s="30" t="s">
        <v>274</v>
      </c>
      <c r="E18" s="32">
        <v>161</v>
      </c>
      <c r="F18" s="41"/>
      <c r="G18" s="33">
        <v>66</v>
      </c>
      <c r="H18" s="34">
        <f t="shared" si="0"/>
        <v>10626</v>
      </c>
    </row>
    <row r="19" spans="3:8" ht="30">
      <c r="C19" s="29">
        <v>4</v>
      </c>
      <c r="D19" s="31" t="s">
        <v>272</v>
      </c>
      <c r="E19" s="32">
        <v>26</v>
      </c>
      <c r="F19" s="41"/>
      <c r="G19" s="33">
        <v>66</v>
      </c>
      <c r="H19" s="34">
        <f t="shared" si="0"/>
        <v>1716</v>
      </c>
    </row>
    <row r="20" spans="3:8">
      <c r="C20" s="29">
        <v>5</v>
      </c>
      <c r="D20" s="31" t="s">
        <v>271</v>
      </c>
      <c r="E20" s="32">
        <v>1</v>
      </c>
      <c r="F20" s="41"/>
      <c r="G20" s="33">
        <v>200</v>
      </c>
      <c r="H20" s="34">
        <f t="shared" si="0"/>
        <v>200</v>
      </c>
    </row>
    <row r="21" spans="3:8">
      <c r="C21" s="29">
        <v>6</v>
      </c>
      <c r="D21" s="31" t="s">
        <v>270</v>
      </c>
      <c r="E21" s="32">
        <v>29.1</v>
      </c>
      <c r="F21" s="41"/>
      <c r="G21" s="33">
        <v>720</v>
      </c>
      <c r="H21" s="34">
        <f t="shared" si="0"/>
        <v>20952</v>
      </c>
    </row>
    <row r="22" spans="3:8">
      <c r="C22" s="29">
        <v>7</v>
      </c>
      <c r="D22" s="31" t="s">
        <v>275</v>
      </c>
      <c r="E22" s="32">
        <v>27</v>
      </c>
      <c r="F22" s="41"/>
      <c r="G22" s="33">
        <v>630</v>
      </c>
      <c r="H22" s="34">
        <f t="shared" si="0"/>
        <v>17010</v>
      </c>
    </row>
    <row r="23" spans="3:8">
      <c r="C23" s="29">
        <v>8</v>
      </c>
      <c r="D23" s="31" t="s">
        <v>269</v>
      </c>
      <c r="E23" s="32">
        <v>5280</v>
      </c>
      <c r="F23" s="41"/>
      <c r="G23" s="33">
        <v>0.25</v>
      </c>
      <c r="H23" s="34">
        <f t="shared" si="0"/>
        <v>1320</v>
      </c>
    </row>
    <row r="24" spans="3:8" ht="15.75" customHeight="1" thickBot="1">
      <c r="C24" s="96" t="s">
        <v>276</v>
      </c>
      <c r="D24" s="97"/>
      <c r="E24" s="97"/>
      <c r="F24" s="97"/>
      <c r="G24" s="97"/>
      <c r="H24" s="98">
        <f>SUM(H16:H23)</f>
        <v>69108</v>
      </c>
    </row>
    <row r="25" spans="3:8" ht="24.75" thickTop="1">
      <c r="C25" s="221"/>
      <c r="D25" s="30" t="s">
        <v>214</v>
      </c>
      <c r="E25" s="224"/>
      <c r="F25" s="224"/>
      <c r="G25" s="36">
        <v>0</v>
      </c>
      <c r="H25" s="38">
        <v>0</v>
      </c>
    </row>
    <row r="26" spans="3:8">
      <c r="C26" s="222"/>
      <c r="D26" s="30" t="s">
        <v>215</v>
      </c>
      <c r="E26" s="225"/>
      <c r="F26" s="225"/>
      <c r="G26" s="36">
        <v>0.2</v>
      </c>
      <c r="H26" s="39">
        <f>0.2*H24</f>
        <v>13821.6</v>
      </c>
    </row>
    <row r="27" spans="3:8" ht="15.75" thickBot="1">
      <c r="C27" s="223"/>
      <c r="D27" s="35"/>
      <c r="E27" s="226"/>
      <c r="F27" s="226"/>
      <c r="G27" s="37">
        <v>0.2</v>
      </c>
      <c r="H27" s="39">
        <f>0.2*H24</f>
        <v>13821.6</v>
      </c>
    </row>
    <row r="28" spans="3:8" ht="15.75" thickBot="1">
      <c r="C28" s="227"/>
      <c r="D28" s="228"/>
      <c r="E28" s="228"/>
      <c r="F28" s="228"/>
      <c r="G28" s="228"/>
      <c r="H28" s="229"/>
    </row>
    <row r="29" spans="3:8" ht="16.5" thickTop="1" thickBot="1">
      <c r="C29" s="99" t="s">
        <v>176</v>
      </c>
      <c r="D29" s="100"/>
      <c r="E29" s="100"/>
      <c r="F29" s="100"/>
      <c r="G29" s="100"/>
      <c r="H29" s="101">
        <f>H24+H26+H27</f>
        <v>96751.200000000012</v>
      </c>
    </row>
    <row r="30" spans="3:8" ht="16.5" thickTop="1" thickBot="1">
      <c r="C30" s="230"/>
      <c r="D30" s="231"/>
      <c r="E30" s="231"/>
      <c r="F30" s="231"/>
      <c r="G30" s="231"/>
      <c r="H30" s="232"/>
    </row>
    <row r="31" spans="3:8" ht="15.75" thickBot="1">
      <c r="C31" s="233"/>
      <c r="D31" s="234"/>
      <c r="E31" s="234"/>
      <c r="F31" s="234"/>
      <c r="G31" s="234"/>
      <c r="H31" s="235"/>
    </row>
    <row r="32" spans="3:8" ht="15.75" thickBot="1">
      <c r="C32" s="236"/>
      <c r="D32" s="237"/>
      <c r="E32" s="237"/>
      <c r="F32" s="237"/>
      <c r="G32" s="237"/>
      <c r="H32" s="238"/>
    </row>
    <row r="33" spans="3:8" ht="19.5" customHeight="1" thickTop="1" thickBot="1">
      <c r="C33" s="209"/>
      <c r="D33" s="210"/>
      <c r="E33" s="210"/>
      <c r="F33" s="210"/>
      <c r="G33" s="210"/>
      <c r="H33" s="211"/>
    </row>
    <row r="34" spans="3:8" ht="15.75" thickTop="1"/>
  </sheetData>
  <mergeCells count="16">
    <mergeCell ref="C33:H33"/>
    <mergeCell ref="C11:H11"/>
    <mergeCell ref="C12:H12"/>
    <mergeCell ref="E13:H13"/>
    <mergeCell ref="C25:C27"/>
    <mergeCell ref="E25:E27"/>
    <mergeCell ref="F25:F27"/>
    <mergeCell ref="C28:H28"/>
    <mergeCell ref="C30:H30"/>
    <mergeCell ref="C31:H31"/>
    <mergeCell ref="C32:H32"/>
    <mergeCell ref="C5:H6"/>
    <mergeCell ref="C10:H10"/>
    <mergeCell ref="C7:H7"/>
    <mergeCell ref="C8:H8"/>
    <mergeCell ref="C9:H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52"/>
  <sheetViews>
    <sheetView zoomScale="85" zoomScaleNormal="85" workbookViewId="0">
      <selection activeCell="B3" sqref="B3"/>
    </sheetView>
  </sheetViews>
  <sheetFormatPr defaultRowHeight="15"/>
  <cols>
    <col min="1" max="1" width="21.28515625" style="45" customWidth="1"/>
    <col min="2" max="2" width="12.5703125" style="45" customWidth="1"/>
    <col min="3" max="3" width="13.5703125" style="45" customWidth="1"/>
    <col min="4" max="4" width="14.140625" style="45" customWidth="1"/>
    <col min="5" max="6" width="14.140625" style="45" hidden="1" customWidth="1"/>
    <col min="7" max="7" width="10.7109375" style="45" customWidth="1"/>
    <col min="8" max="8" width="12" style="45" customWidth="1"/>
    <col min="9" max="9" width="10.140625" style="45" customWidth="1"/>
    <col min="10" max="10" width="11.5703125" style="45" customWidth="1"/>
    <col min="11" max="11" width="7.42578125" style="45" bestFit="1" customWidth="1"/>
    <col min="12" max="12" width="8.28515625" style="45" customWidth="1"/>
    <col min="13" max="13" width="7.7109375" style="45" bestFit="1" customWidth="1"/>
    <col min="14" max="14" width="8.140625" style="45" bestFit="1" customWidth="1"/>
    <col min="15" max="16" width="7.85546875" style="45" bestFit="1" customWidth="1"/>
    <col min="17" max="18" width="9.7109375" style="45" customWidth="1"/>
    <col min="19" max="19" width="10.5703125" style="45" customWidth="1"/>
    <col min="20" max="20" width="8.140625" style="45" customWidth="1"/>
    <col min="21" max="21" width="9.28515625" style="45" customWidth="1"/>
    <col min="22" max="22" width="10.28515625" style="45" customWidth="1"/>
    <col min="23" max="23" width="9.28515625" style="45" customWidth="1"/>
    <col min="24" max="24" width="9.7109375" style="45" customWidth="1"/>
    <col min="25" max="25" width="8.7109375" style="45" customWidth="1"/>
    <col min="26" max="26" width="9.5703125" style="45" customWidth="1"/>
    <col min="27" max="27" width="8.85546875" style="45" customWidth="1"/>
    <col min="28" max="31" width="9.140625" style="45"/>
    <col min="32" max="32" width="14.28515625" style="45" customWidth="1"/>
    <col min="33" max="33" width="9.140625" style="45"/>
    <col min="34" max="34" width="14.28515625" style="45" customWidth="1"/>
    <col min="35" max="35" width="9.140625" style="45"/>
    <col min="36" max="36" width="14.28515625" style="45" customWidth="1"/>
    <col min="37" max="16384" width="9.140625" style="45"/>
  </cols>
  <sheetData>
    <row r="2" spans="1:39">
      <c r="B2" s="171" t="s">
        <v>338</v>
      </c>
    </row>
    <row r="4" spans="1:39" ht="15.75" thickBot="1">
      <c r="A4" s="44"/>
    </row>
    <row r="5" spans="1:39" ht="15.75" thickBot="1">
      <c r="A5" s="50"/>
      <c r="B5" s="239" t="s">
        <v>265</v>
      </c>
      <c r="C5" s="240"/>
      <c r="D5" s="241"/>
      <c r="E5" s="51"/>
      <c r="F5" s="52"/>
      <c r="G5" s="242" t="s">
        <v>266</v>
      </c>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4" t="s">
        <v>267</v>
      </c>
    </row>
    <row r="6" spans="1:39" ht="15.75" thickBot="1">
      <c r="A6" s="53"/>
      <c r="B6" s="54">
        <v>2013</v>
      </c>
      <c r="C6" s="55">
        <v>2014</v>
      </c>
      <c r="D6" s="56">
        <v>2015</v>
      </c>
      <c r="E6" s="45" t="s">
        <v>218</v>
      </c>
      <c r="F6" s="45" t="s">
        <v>268</v>
      </c>
      <c r="G6" s="45">
        <v>2016</v>
      </c>
      <c r="H6" s="45">
        <v>2017</v>
      </c>
      <c r="I6" s="45">
        <v>2018</v>
      </c>
      <c r="J6" s="45">
        <v>2019</v>
      </c>
      <c r="K6" s="45">
        <v>2020</v>
      </c>
      <c r="L6" s="45">
        <v>2021</v>
      </c>
      <c r="M6" s="45">
        <v>2022</v>
      </c>
      <c r="N6" s="45">
        <v>2023</v>
      </c>
      <c r="O6" s="45">
        <v>2024</v>
      </c>
      <c r="P6" s="45">
        <v>2025</v>
      </c>
      <c r="Q6" s="45">
        <v>2026</v>
      </c>
      <c r="R6" s="45">
        <v>2027</v>
      </c>
      <c r="S6" s="45">
        <v>2028</v>
      </c>
      <c r="T6" s="45">
        <v>2029</v>
      </c>
      <c r="U6" s="45">
        <v>2030</v>
      </c>
      <c r="V6" s="45">
        <v>2031</v>
      </c>
      <c r="W6" s="45">
        <v>2032</v>
      </c>
      <c r="X6" s="45">
        <v>2033</v>
      </c>
      <c r="Y6" s="45">
        <v>2034</v>
      </c>
      <c r="Z6" s="45">
        <v>2035</v>
      </c>
      <c r="AA6" s="45">
        <v>2036</v>
      </c>
      <c r="AB6" s="45">
        <v>2037</v>
      </c>
      <c r="AC6" s="45">
        <v>2038</v>
      </c>
      <c r="AD6" s="45">
        <v>2039</v>
      </c>
      <c r="AE6" s="45">
        <v>2040</v>
      </c>
      <c r="AF6" s="245"/>
    </row>
    <row r="7" spans="1:39">
      <c r="A7" s="57" t="s">
        <v>228</v>
      </c>
      <c r="B7" s="58"/>
      <c r="C7" s="59"/>
      <c r="D7" s="60"/>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61"/>
    </row>
    <row r="8" spans="1:39">
      <c r="A8" s="62" t="s">
        <v>229</v>
      </c>
      <c r="B8" s="63">
        <v>1162284.29</v>
      </c>
      <c r="C8" s="64">
        <v>1199082.55</v>
      </c>
      <c r="D8" s="65">
        <v>1236122</v>
      </c>
      <c r="E8" s="66">
        <f>AVERAGE(B8:D8)</f>
        <v>1199162.9466666665</v>
      </c>
      <c r="F8" s="67">
        <v>1.01</v>
      </c>
      <c r="G8" s="66">
        <f>E8*F8</f>
        <v>1211154.5761333331</v>
      </c>
      <c r="H8" s="66">
        <f>G8*F8</f>
        <v>1223266.1218946665</v>
      </c>
      <c r="I8" s="66">
        <f>$F$8*H8</f>
        <v>1235498.783113613</v>
      </c>
      <c r="J8" s="66">
        <f>$F$8*I8</f>
        <v>1247853.7709447492</v>
      </c>
      <c r="K8" s="66">
        <f t="shared" ref="K8:AE8" si="0">$F$8*J8</f>
        <v>1260332.3086541968</v>
      </c>
      <c r="L8" s="66">
        <f t="shared" si="0"/>
        <v>1272935.6317407389</v>
      </c>
      <c r="M8" s="66">
        <f t="shared" si="0"/>
        <v>1285664.9880581463</v>
      </c>
      <c r="N8" s="66">
        <f t="shared" si="0"/>
        <v>1298521.6379387279</v>
      </c>
      <c r="O8" s="66">
        <f t="shared" si="0"/>
        <v>1311506.8543181152</v>
      </c>
      <c r="P8" s="66">
        <f t="shared" si="0"/>
        <v>1324621.9228612962</v>
      </c>
      <c r="Q8" s="66">
        <f t="shared" si="0"/>
        <v>1337868.1420899092</v>
      </c>
      <c r="R8" s="66">
        <f t="shared" si="0"/>
        <v>1351246.8235108082</v>
      </c>
      <c r="S8" s="66">
        <f t="shared" si="0"/>
        <v>1364759.2917459162</v>
      </c>
      <c r="T8" s="66">
        <f t="shared" si="0"/>
        <v>1378406.8846633753</v>
      </c>
      <c r="U8" s="66">
        <f t="shared" si="0"/>
        <v>1392190.953510009</v>
      </c>
      <c r="V8" s="66">
        <f t="shared" si="0"/>
        <v>1406112.8630451092</v>
      </c>
      <c r="W8" s="66">
        <f t="shared" si="0"/>
        <v>1420173.9916755604</v>
      </c>
      <c r="X8" s="66">
        <f t="shared" si="0"/>
        <v>1434375.7315923159</v>
      </c>
      <c r="Y8" s="66">
        <f t="shared" si="0"/>
        <v>1448719.4889082392</v>
      </c>
      <c r="Z8" s="66">
        <f t="shared" si="0"/>
        <v>1463206.6837973215</v>
      </c>
      <c r="AA8" s="66">
        <f t="shared" si="0"/>
        <v>1477838.7506352947</v>
      </c>
      <c r="AB8" s="66">
        <f t="shared" si="0"/>
        <v>1492617.1381416477</v>
      </c>
      <c r="AC8" s="66">
        <f t="shared" si="0"/>
        <v>1507543.3095230642</v>
      </c>
      <c r="AD8" s="66">
        <f t="shared" si="0"/>
        <v>1522618.7426182949</v>
      </c>
      <c r="AE8" s="66">
        <f t="shared" si="0"/>
        <v>1537844.9300444778</v>
      </c>
      <c r="AF8" s="68">
        <f>SUM(G8:AE8)</f>
        <v>34206880.321158931</v>
      </c>
      <c r="AJ8" s="46"/>
      <c r="AM8" s="46"/>
    </row>
    <row r="9" spans="1:39">
      <c r="A9" s="62" t="s">
        <v>230</v>
      </c>
      <c r="B9" s="63">
        <v>1731791.52</v>
      </c>
      <c r="C9" s="64">
        <v>1769414.39</v>
      </c>
      <c r="D9" s="65">
        <v>1814981</v>
      </c>
      <c r="E9" s="66">
        <f t="shared" ref="E9:E46" si="1">AVERAGE(B9:D9)</f>
        <v>1772062.3033333335</v>
      </c>
      <c r="F9" s="67">
        <v>1.01</v>
      </c>
      <c r="G9" s="66">
        <f t="shared" ref="G9:G10" si="2">E9*F9</f>
        <v>1789782.9263666668</v>
      </c>
      <c r="H9" s="66">
        <f>G9*$F$9</f>
        <v>1807680.7556303334</v>
      </c>
      <c r="I9" s="66">
        <f>H9*$F$9</f>
        <v>1825757.5631866369</v>
      </c>
      <c r="J9" s="66">
        <f t="shared" ref="J9:AE9" si="3">I9*$F$9</f>
        <v>1844015.1388185034</v>
      </c>
      <c r="K9" s="66">
        <f t="shared" si="3"/>
        <v>1862455.2902066885</v>
      </c>
      <c r="L9" s="66">
        <f t="shared" si="3"/>
        <v>1881079.8431087553</v>
      </c>
      <c r="M9" s="66">
        <f t="shared" si="3"/>
        <v>1899890.6415398428</v>
      </c>
      <c r="N9" s="66">
        <f t="shared" si="3"/>
        <v>1918889.5479552413</v>
      </c>
      <c r="O9" s="66">
        <f t="shared" si="3"/>
        <v>1938078.4434347937</v>
      </c>
      <c r="P9" s="66">
        <f t="shared" si="3"/>
        <v>1957459.2278691416</v>
      </c>
      <c r="Q9" s="66">
        <f t="shared" si="3"/>
        <v>1977033.8201478331</v>
      </c>
      <c r="R9" s="66">
        <f t="shared" si="3"/>
        <v>1996804.1583493114</v>
      </c>
      <c r="S9" s="66">
        <f t="shared" si="3"/>
        <v>2016772.1999328046</v>
      </c>
      <c r="T9" s="66">
        <f t="shared" si="3"/>
        <v>2036939.9219321327</v>
      </c>
      <c r="U9" s="66">
        <f t="shared" si="3"/>
        <v>2057309.321151454</v>
      </c>
      <c r="V9" s="66">
        <f t="shared" si="3"/>
        <v>2077882.4143629686</v>
      </c>
      <c r="W9" s="66">
        <f t="shared" si="3"/>
        <v>2098661.2385065984</v>
      </c>
      <c r="X9" s="66">
        <f t="shared" si="3"/>
        <v>2119647.8508916646</v>
      </c>
      <c r="Y9" s="66">
        <f t="shared" si="3"/>
        <v>2140844.3294005813</v>
      </c>
      <c r="Z9" s="66">
        <f t="shared" si="3"/>
        <v>2162252.7726945872</v>
      </c>
      <c r="AA9" s="66">
        <f t="shared" si="3"/>
        <v>2183875.3004215332</v>
      </c>
      <c r="AB9" s="66">
        <f t="shared" si="3"/>
        <v>2205714.0534257484</v>
      </c>
      <c r="AC9" s="66">
        <f t="shared" si="3"/>
        <v>2227771.1939600059</v>
      </c>
      <c r="AD9" s="66">
        <f t="shared" si="3"/>
        <v>2250048.9058996062</v>
      </c>
      <c r="AE9" s="66">
        <f t="shared" si="3"/>
        <v>2272549.3949586023</v>
      </c>
      <c r="AF9" s="68">
        <f t="shared" ref="AF9:AF10" si="4">SUM(G9:AE9)</f>
        <v>50549196.254152045</v>
      </c>
      <c r="AJ9" s="46"/>
      <c r="AM9" s="46"/>
    </row>
    <row r="10" spans="1:39">
      <c r="A10" s="62" t="s">
        <v>231</v>
      </c>
      <c r="B10" s="63">
        <v>1638214.65</v>
      </c>
      <c r="C10" s="64">
        <v>1503550.55</v>
      </c>
      <c r="D10" s="65">
        <v>239901</v>
      </c>
      <c r="E10" s="66">
        <f>D10</f>
        <v>239901</v>
      </c>
      <c r="F10" s="67">
        <v>1.0049999999999999</v>
      </c>
      <c r="G10" s="66">
        <f t="shared" si="2"/>
        <v>241100.50499999998</v>
      </c>
      <c r="H10" s="66">
        <f>G10*$F$10</f>
        <v>242306.00752499994</v>
      </c>
      <c r="I10" s="66">
        <f t="shared" ref="I10:AE10" si="5">H10*$F$10</f>
        <v>243517.5375626249</v>
      </c>
      <c r="J10" s="66">
        <f t="shared" si="5"/>
        <v>244735.125250438</v>
      </c>
      <c r="K10" s="66">
        <f t="shared" si="5"/>
        <v>245958.80087669016</v>
      </c>
      <c r="L10" s="66">
        <f t="shared" si="5"/>
        <v>247188.5948810736</v>
      </c>
      <c r="M10" s="66">
        <f t="shared" si="5"/>
        <v>248424.53785547893</v>
      </c>
      <c r="N10" s="66">
        <f t="shared" si="5"/>
        <v>249666.66054475631</v>
      </c>
      <c r="O10" s="66">
        <f t="shared" si="5"/>
        <v>250914.99384748007</v>
      </c>
      <c r="P10" s="66">
        <f t="shared" si="5"/>
        <v>252169.56881671745</v>
      </c>
      <c r="Q10" s="66">
        <f t="shared" si="5"/>
        <v>253430.41666080101</v>
      </c>
      <c r="R10" s="66">
        <f t="shared" si="5"/>
        <v>254697.568744105</v>
      </c>
      <c r="S10" s="66">
        <f t="shared" si="5"/>
        <v>255971.0565878255</v>
      </c>
      <c r="T10" s="66">
        <f t="shared" si="5"/>
        <v>257250.9118707646</v>
      </c>
      <c r="U10" s="66">
        <f t="shared" si="5"/>
        <v>258537.16643011841</v>
      </c>
      <c r="V10" s="66">
        <f t="shared" si="5"/>
        <v>259829.85226226898</v>
      </c>
      <c r="W10" s="66">
        <f t="shared" si="5"/>
        <v>261129.00152358029</v>
      </c>
      <c r="X10" s="66">
        <f t="shared" si="5"/>
        <v>262434.64653119817</v>
      </c>
      <c r="Y10" s="66">
        <f t="shared" si="5"/>
        <v>263746.81976385415</v>
      </c>
      <c r="Z10" s="66">
        <f t="shared" si="5"/>
        <v>265065.55386267341</v>
      </c>
      <c r="AA10" s="66">
        <f t="shared" si="5"/>
        <v>266390.88163198676</v>
      </c>
      <c r="AB10" s="66">
        <f t="shared" si="5"/>
        <v>267722.83604014665</v>
      </c>
      <c r="AC10" s="66">
        <f t="shared" si="5"/>
        <v>269061.45022034738</v>
      </c>
      <c r="AD10" s="66">
        <f t="shared" si="5"/>
        <v>270406.75747144909</v>
      </c>
      <c r="AE10" s="66">
        <f t="shared" si="5"/>
        <v>271758.7912588063</v>
      </c>
      <c r="AF10" s="68">
        <f t="shared" si="4"/>
        <v>6403416.0430201842</v>
      </c>
      <c r="AJ10" s="46"/>
      <c r="AM10" s="46"/>
    </row>
    <row r="11" spans="1:39">
      <c r="A11" s="69" t="s">
        <v>232</v>
      </c>
      <c r="B11" s="63">
        <f t="shared" ref="B11:D11" si="6">SUM(B8:B10)</f>
        <v>4532290.46</v>
      </c>
      <c r="C11" s="64">
        <f t="shared" si="6"/>
        <v>4472047.49</v>
      </c>
      <c r="D11" s="65">
        <f t="shared" si="6"/>
        <v>3291004</v>
      </c>
      <c r="E11" s="66">
        <f t="shared" si="1"/>
        <v>4098447.3166666664</v>
      </c>
      <c r="F11" s="70"/>
      <c r="G11" s="47">
        <f>SUM(G8:G10)</f>
        <v>3242038.0074999998</v>
      </c>
      <c r="H11" s="47">
        <f t="shared" ref="H11:AE11" si="7">SUM(H8:H10)</f>
        <v>3273252.8850499997</v>
      </c>
      <c r="I11" s="47">
        <f t="shared" si="7"/>
        <v>3304773.8838628749</v>
      </c>
      <c r="J11" s="47">
        <f t="shared" si="7"/>
        <v>3336604.0350136906</v>
      </c>
      <c r="K11" s="47">
        <f t="shared" si="7"/>
        <v>3368746.3997375751</v>
      </c>
      <c r="L11" s="47">
        <f t="shared" si="7"/>
        <v>3401204.0697305677</v>
      </c>
      <c r="M11" s="47">
        <f t="shared" si="7"/>
        <v>3433980.1674534678</v>
      </c>
      <c r="N11" s="47">
        <f t="shared" si="7"/>
        <v>3467077.8464387255</v>
      </c>
      <c r="O11" s="47">
        <f t="shared" si="7"/>
        <v>3500500.2916003889</v>
      </c>
      <c r="P11" s="47">
        <f t="shared" si="7"/>
        <v>3534250.7195471548</v>
      </c>
      <c r="Q11" s="47">
        <f t="shared" si="7"/>
        <v>3568332.3788985433</v>
      </c>
      <c r="R11" s="47">
        <f t="shared" si="7"/>
        <v>3602748.5506042247</v>
      </c>
      <c r="S11" s="47">
        <f t="shared" si="7"/>
        <v>3637502.5482665463</v>
      </c>
      <c r="T11" s="47">
        <f t="shared" si="7"/>
        <v>3672597.7184662726</v>
      </c>
      <c r="U11" s="47">
        <f t="shared" si="7"/>
        <v>3708037.4410915812</v>
      </c>
      <c r="V11" s="47">
        <f t="shared" si="7"/>
        <v>3743825.1296703466</v>
      </c>
      <c r="W11" s="47">
        <f t="shared" si="7"/>
        <v>3779964.2317057392</v>
      </c>
      <c r="X11" s="47">
        <f t="shared" si="7"/>
        <v>3816458.229015179</v>
      </c>
      <c r="Y11" s="47">
        <f t="shared" si="7"/>
        <v>3853310.6380726746</v>
      </c>
      <c r="Z11" s="47">
        <f t="shared" si="7"/>
        <v>3890525.0103545822</v>
      </c>
      <c r="AA11" s="47">
        <f t="shared" si="7"/>
        <v>3928104.9326888146</v>
      </c>
      <c r="AB11" s="47">
        <f t="shared" si="7"/>
        <v>3966054.0276075425</v>
      </c>
      <c r="AC11" s="47">
        <f t="shared" si="7"/>
        <v>4004375.9537034174</v>
      </c>
      <c r="AD11" s="47">
        <f t="shared" si="7"/>
        <v>4043074.4059893503</v>
      </c>
      <c r="AE11" s="47">
        <f t="shared" si="7"/>
        <v>4082153.1162618864</v>
      </c>
      <c r="AF11" s="71">
        <f>SUM(G11:AE11)</f>
        <v>91159492.618331149</v>
      </c>
      <c r="AJ11" s="46"/>
      <c r="AM11" s="46"/>
    </row>
    <row r="12" spans="1:39">
      <c r="A12" s="72" t="s">
        <v>233</v>
      </c>
      <c r="B12" s="73"/>
      <c r="C12" s="74"/>
      <c r="D12" s="75"/>
      <c r="E12" s="66"/>
      <c r="F12" s="70"/>
      <c r="G12" s="76"/>
      <c r="H12" s="76"/>
      <c r="I12" s="76"/>
      <c r="J12" s="76"/>
      <c r="K12" s="76"/>
      <c r="L12" s="76"/>
      <c r="M12" s="76"/>
      <c r="N12" s="76"/>
      <c r="O12" s="76"/>
      <c r="P12" s="76"/>
      <c r="Q12" s="76"/>
      <c r="R12" s="76"/>
      <c r="S12" s="76"/>
      <c r="T12" s="76"/>
      <c r="U12" s="76"/>
      <c r="V12" s="76"/>
      <c r="W12" s="76"/>
      <c r="X12" s="76"/>
      <c r="Y12" s="76"/>
      <c r="Z12" s="76"/>
      <c r="AF12" s="68"/>
      <c r="AJ12" s="46"/>
      <c r="AM12" s="46"/>
    </row>
    <row r="13" spans="1:39">
      <c r="A13" s="62" t="s">
        <v>229</v>
      </c>
      <c r="B13" s="63">
        <v>495871</v>
      </c>
      <c r="C13" s="64">
        <v>511250.88</v>
      </c>
      <c r="D13" s="65">
        <v>538517</v>
      </c>
      <c r="E13" s="66">
        <f t="shared" si="1"/>
        <v>515212.95999999996</v>
      </c>
      <c r="F13" s="70">
        <v>1.01</v>
      </c>
      <c r="G13" s="66">
        <f>E13*F13</f>
        <v>520365.08959999995</v>
      </c>
      <c r="H13" s="66">
        <f>G13*$F$13</f>
        <v>525568.74049599993</v>
      </c>
      <c r="I13" s="66">
        <f t="shared" ref="I13:AE13" si="8">H13*$F$13</f>
        <v>530824.42790095997</v>
      </c>
      <c r="J13" s="66">
        <f t="shared" si="8"/>
        <v>536132.67217996961</v>
      </c>
      <c r="K13" s="66">
        <f t="shared" si="8"/>
        <v>541493.99890176929</v>
      </c>
      <c r="L13" s="66">
        <f t="shared" si="8"/>
        <v>546908.93889078696</v>
      </c>
      <c r="M13" s="66">
        <f t="shared" si="8"/>
        <v>552378.02827969484</v>
      </c>
      <c r="N13" s="66">
        <f t="shared" si="8"/>
        <v>557901.80856249179</v>
      </c>
      <c r="O13" s="66">
        <f t="shared" si="8"/>
        <v>563480.82664811669</v>
      </c>
      <c r="P13" s="66">
        <f t="shared" si="8"/>
        <v>569115.63491459785</v>
      </c>
      <c r="Q13" s="66">
        <f t="shared" si="8"/>
        <v>574806.79126374389</v>
      </c>
      <c r="R13" s="66">
        <f t="shared" si="8"/>
        <v>580554.85917638137</v>
      </c>
      <c r="S13" s="66">
        <f t="shared" si="8"/>
        <v>586360.4077681452</v>
      </c>
      <c r="T13" s="66">
        <f t="shared" si="8"/>
        <v>592224.01184582664</v>
      </c>
      <c r="U13" s="66">
        <f t="shared" si="8"/>
        <v>598146.25196428492</v>
      </c>
      <c r="V13" s="66">
        <f t="shared" si="8"/>
        <v>604127.71448392782</v>
      </c>
      <c r="W13" s="66">
        <f t="shared" si="8"/>
        <v>610168.99162876711</v>
      </c>
      <c r="X13" s="66">
        <f t="shared" si="8"/>
        <v>616270.68154505477</v>
      </c>
      <c r="Y13" s="66">
        <f t="shared" si="8"/>
        <v>622433.38836050534</v>
      </c>
      <c r="Z13" s="66">
        <f t="shared" si="8"/>
        <v>628657.72224411042</v>
      </c>
      <c r="AA13" s="66">
        <f t="shared" si="8"/>
        <v>634944.29946655151</v>
      </c>
      <c r="AB13" s="66">
        <f t="shared" si="8"/>
        <v>641293.74246121699</v>
      </c>
      <c r="AC13" s="66">
        <f t="shared" si="8"/>
        <v>647706.67988582922</v>
      </c>
      <c r="AD13" s="66">
        <f t="shared" si="8"/>
        <v>654183.74668468756</v>
      </c>
      <c r="AE13" s="66">
        <f t="shared" si="8"/>
        <v>660725.58415153448</v>
      </c>
      <c r="AF13" s="68">
        <f t="shared" ref="AF13:AF46" si="9">SUM(H13:AE13)</f>
        <v>14176409.949704954</v>
      </c>
      <c r="AJ13" s="46"/>
      <c r="AM13" s="46"/>
    </row>
    <row r="14" spans="1:39">
      <c r="A14" s="62" t="s">
        <v>230</v>
      </c>
      <c r="B14" s="63">
        <v>174893</v>
      </c>
      <c r="C14" s="64">
        <v>174818.8</v>
      </c>
      <c r="D14" s="65">
        <v>178901</v>
      </c>
      <c r="E14" s="66">
        <f t="shared" si="1"/>
        <v>176204.26666666669</v>
      </c>
      <c r="F14" s="70">
        <v>1.01</v>
      </c>
      <c r="G14" s="66">
        <f t="shared" ref="G14:G15" si="10">E14*F14</f>
        <v>177966.30933333337</v>
      </c>
      <c r="H14" s="66">
        <f>$F$14*G14</f>
        <v>179745.9724266667</v>
      </c>
      <c r="I14" s="66">
        <f>$F$14*H14</f>
        <v>181543.43215093337</v>
      </c>
      <c r="J14" s="66">
        <f t="shared" ref="J14:AE14" si="11">$F$14*I14</f>
        <v>183358.86647244269</v>
      </c>
      <c r="K14" s="66">
        <f t="shared" si="11"/>
        <v>185192.45513716713</v>
      </c>
      <c r="L14" s="66">
        <f t="shared" si="11"/>
        <v>187044.37968853879</v>
      </c>
      <c r="M14" s="66">
        <f t="shared" si="11"/>
        <v>188914.82348542419</v>
      </c>
      <c r="N14" s="66">
        <f t="shared" si="11"/>
        <v>190803.97172027844</v>
      </c>
      <c r="O14" s="66">
        <f t="shared" si="11"/>
        <v>192712.01143748121</v>
      </c>
      <c r="P14" s="66">
        <f t="shared" si="11"/>
        <v>194639.13155185603</v>
      </c>
      <c r="Q14" s="66">
        <f t="shared" si="11"/>
        <v>196585.52286737459</v>
      </c>
      <c r="R14" s="66">
        <f t="shared" si="11"/>
        <v>198551.37809604834</v>
      </c>
      <c r="S14" s="66">
        <f t="shared" si="11"/>
        <v>200536.89187700883</v>
      </c>
      <c r="T14" s="66">
        <f t="shared" si="11"/>
        <v>202542.26079577892</v>
      </c>
      <c r="U14" s="66">
        <f t="shared" si="11"/>
        <v>204567.68340373671</v>
      </c>
      <c r="V14" s="66">
        <f t="shared" si="11"/>
        <v>206613.36023777409</v>
      </c>
      <c r="W14" s="66">
        <f t="shared" si="11"/>
        <v>208679.49384015184</v>
      </c>
      <c r="X14" s="66">
        <f t="shared" si="11"/>
        <v>210766.28877855337</v>
      </c>
      <c r="Y14" s="66">
        <f t="shared" si="11"/>
        <v>212873.95166633889</v>
      </c>
      <c r="Z14" s="66">
        <f t="shared" si="11"/>
        <v>215002.69118300229</v>
      </c>
      <c r="AA14" s="66">
        <f t="shared" si="11"/>
        <v>217152.71809483232</v>
      </c>
      <c r="AB14" s="66">
        <f t="shared" si="11"/>
        <v>219324.24527578065</v>
      </c>
      <c r="AC14" s="66">
        <f t="shared" si="11"/>
        <v>221517.48772853846</v>
      </c>
      <c r="AD14" s="66">
        <f t="shared" si="11"/>
        <v>223732.66260582383</v>
      </c>
      <c r="AE14" s="66">
        <f t="shared" si="11"/>
        <v>225969.98923188206</v>
      </c>
      <c r="AF14" s="68">
        <f t="shared" si="9"/>
        <v>4848371.6697534127</v>
      </c>
      <c r="AJ14" s="46"/>
      <c r="AM14" s="46"/>
    </row>
    <row r="15" spans="1:39">
      <c r="A15" s="62" t="s">
        <v>231</v>
      </c>
      <c r="B15" s="77">
        <v>0</v>
      </c>
      <c r="C15" s="78">
        <v>0</v>
      </c>
      <c r="D15" s="79">
        <v>864835</v>
      </c>
      <c r="E15" s="66">
        <v>0</v>
      </c>
      <c r="F15" s="67">
        <v>1.0049999999999999</v>
      </c>
      <c r="G15" s="66">
        <f t="shared" si="10"/>
        <v>0</v>
      </c>
      <c r="H15" s="66">
        <f>$F$15*G15</f>
        <v>0</v>
      </c>
      <c r="I15" s="66">
        <f t="shared" ref="I15:AE15" si="12">$F$15*H15</f>
        <v>0</v>
      </c>
      <c r="J15" s="66">
        <f t="shared" si="12"/>
        <v>0</v>
      </c>
      <c r="K15" s="66">
        <f t="shared" si="12"/>
        <v>0</v>
      </c>
      <c r="L15" s="66">
        <f t="shared" si="12"/>
        <v>0</v>
      </c>
      <c r="M15" s="66">
        <f t="shared" si="12"/>
        <v>0</v>
      </c>
      <c r="N15" s="66">
        <f t="shared" si="12"/>
        <v>0</v>
      </c>
      <c r="O15" s="66">
        <f t="shared" si="12"/>
        <v>0</v>
      </c>
      <c r="P15" s="66">
        <f t="shared" si="12"/>
        <v>0</v>
      </c>
      <c r="Q15" s="66">
        <f t="shared" si="12"/>
        <v>0</v>
      </c>
      <c r="R15" s="66">
        <f t="shared" si="12"/>
        <v>0</v>
      </c>
      <c r="S15" s="66">
        <f t="shared" si="12"/>
        <v>0</v>
      </c>
      <c r="T15" s="66">
        <f t="shared" si="12"/>
        <v>0</v>
      </c>
      <c r="U15" s="66">
        <f t="shared" si="12"/>
        <v>0</v>
      </c>
      <c r="V15" s="66">
        <f t="shared" si="12"/>
        <v>0</v>
      </c>
      <c r="W15" s="66">
        <f t="shared" si="12"/>
        <v>0</v>
      </c>
      <c r="X15" s="66">
        <f t="shared" si="12"/>
        <v>0</v>
      </c>
      <c r="Y15" s="66">
        <f t="shared" si="12"/>
        <v>0</v>
      </c>
      <c r="Z15" s="66">
        <f t="shared" si="12"/>
        <v>0</v>
      </c>
      <c r="AA15" s="66">
        <f t="shared" si="12"/>
        <v>0</v>
      </c>
      <c r="AB15" s="66">
        <f t="shared" si="12"/>
        <v>0</v>
      </c>
      <c r="AC15" s="66">
        <f t="shared" si="12"/>
        <v>0</v>
      </c>
      <c r="AD15" s="66">
        <f t="shared" si="12"/>
        <v>0</v>
      </c>
      <c r="AE15" s="66">
        <f t="shared" si="12"/>
        <v>0</v>
      </c>
      <c r="AF15" s="68">
        <f t="shared" si="9"/>
        <v>0</v>
      </c>
      <c r="AJ15" s="46"/>
      <c r="AM15" s="46"/>
    </row>
    <row r="16" spans="1:39">
      <c r="A16" s="69" t="s">
        <v>232</v>
      </c>
      <c r="B16" s="63">
        <f t="shared" ref="B16:D16" si="13">SUM(B13:B15)</f>
        <v>670764</v>
      </c>
      <c r="C16" s="64">
        <f t="shared" si="13"/>
        <v>686069.67999999993</v>
      </c>
      <c r="D16" s="65">
        <f t="shared" si="13"/>
        <v>1582253</v>
      </c>
      <c r="E16" s="66">
        <f t="shared" si="1"/>
        <v>979695.55999999994</v>
      </c>
      <c r="F16" s="70"/>
      <c r="G16" s="47">
        <f>SUM(G13:G15)</f>
        <v>698331.39893333334</v>
      </c>
      <c r="H16" s="47">
        <f t="shared" ref="H16:AE16" si="14">SUM(H13:H15)</f>
        <v>705314.71292266669</v>
      </c>
      <c r="I16" s="47">
        <f t="shared" si="14"/>
        <v>712367.8600518934</v>
      </c>
      <c r="J16" s="47">
        <f t="shared" si="14"/>
        <v>719491.53865241236</v>
      </c>
      <c r="K16" s="47">
        <f t="shared" si="14"/>
        <v>726686.45403893641</v>
      </c>
      <c r="L16" s="47">
        <f t="shared" si="14"/>
        <v>733953.31857932569</v>
      </c>
      <c r="M16" s="47">
        <f t="shared" si="14"/>
        <v>741292.851765119</v>
      </c>
      <c r="N16" s="47">
        <f t="shared" si="14"/>
        <v>748705.78028277028</v>
      </c>
      <c r="O16" s="47">
        <f t="shared" si="14"/>
        <v>756192.83808559785</v>
      </c>
      <c r="P16" s="47">
        <f t="shared" si="14"/>
        <v>763754.7664664539</v>
      </c>
      <c r="Q16" s="47">
        <f t="shared" si="14"/>
        <v>771392.31413111847</v>
      </c>
      <c r="R16" s="47">
        <f t="shared" si="14"/>
        <v>779106.23727242975</v>
      </c>
      <c r="S16" s="47">
        <f t="shared" si="14"/>
        <v>786897.29964515404</v>
      </c>
      <c r="T16" s="47">
        <f t="shared" si="14"/>
        <v>794766.27264160558</v>
      </c>
      <c r="U16" s="47">
        <f t="shared" si="14"/>
        <v>802713.9353680216</v>
      </c>
      <c r="V16" s="47">
        <f t="shared" si="14"/>
        <v>810741.07472170191</v>
      </c>
      <c r="W16" s="47">
        <f t="shared" si="14"/>
        <v>818848.48546891892</v>
      </c>
      <c r="X16" s="47">
        <f t="shared" si="14"/>
        <v>827036.97032360814</v>
      </c>
      <c r="Y16" s="47">
        <f t="shared" si="14"/>
        <v>835307.34002684429</v>
      </c>
      <c r="Z16" s="47">
        <f t="shared" si="14"/>
        <v>843660.41342711274</v>
      </c>
      <c r="AA16" s="47">
        <f t="shared" si="14"/>
        <v>852097.01756138378</v>
      </c>
      <c r="AB16" s="47">
        <f t="shared" si="14"/>
        <v>860617.98773699766</v>
      </c>
      <c r="AC16" s="47">
        <f t="shared" si="14"/>
        <v>869224.16761436767</v>
      </c>
      <c r="AD16" s="47">
        <f t="shared" si="14"/>
        <v>877916.40929051139</v>
      </c>
      <c r="AE16" s="47">
        <f t="shared" si="14"/>
        <v>886695.57338341651</v>
      </c>
      <c r="AF16" s="71">
        <f t="shared" si="9"/>
        <v>19024781.619458366</v>
      </c>
      <c r="AJ16" s="46"/>
      <c r="AM16" s="46"/>
    </row>
    <row r="17" spans="1:39">
      <c r="A17" s="57" t="s">
        <v>235</v>
      </c>
      <c r="B17" s="58"/>
      <c r="C17" s="59"/>
      <c r="D17" s="60"/>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61"/>
    </row>
    <row r="18" spans="1:39">
      <c r="A18" s="62" t="s">
        <v>229</v>
      </c>
      <c r="B18" s="63">
        <v>890031</v>
      </c>
      <c r="C18" s="64">
        <v>896265.74</v>
      </c>
      <c r="D18" s="65">
        <v>1047622</v>
      </c>
      <c r="E18" s="66">
        <f t="shared" si="1"/>
        <v>944639.58000000007</v>
      </c>
      <c r="F18" s="70">
        <v>1.01</v>
      </c>
      <c r="G18" s="66">
        <f>E18*F18</f>
        <v>954085.97580000013</v>
      </c>
      <c r="H18" s="66">
        <f>G18*$F$18</f>
        <v>963626.83555800014</v>
      </c>
      <c r="I18" s="66">
        <f t="shared" ref="I18:AE18" si="15">H18*$F$18</f>
        <v>973263.10391358018</v>
      </c>
      <c r="J18" s="66">
        <f t="shared" si="15"/>
        <v>982995.73495271604</v>
      </c>
      <c r="K18" s="66">
        <f t="shared" si="15"/>
        <v>992825.6923022432</v>
      </c>
      <c r="L18" s="66">
        <f t="shared" si="15"/>
        <v>1002753.9492252656</v>
      </c>
      <c r="M18" s="66">
        <f t="shared" si="15"/>
        <v>1012781.4887175183</v>
      </c>
      <c r="N18" s="66">
        <f t="shared" si="15"/>
        <v>1022909.3036046935</v>
      </c>
      <c r="O18" s="66">
        <f t="shared" si="15"/>
        <v>1033138.3966407405</v>
      </c>
      <c r="P18" s="66">
        <f t="shared" si="15"/>
        <v>1043469.7806071478</v>
      </c>
      <c r="Q18" s="66">
        <f t="shared" si="15"/>
        <v>1053904.4784132193</v>
      </c>
      <c r="R18" s="66">
        <f t="shared" si="15"/>
        <v>1064443.5231973515</v>
      </c>
      <c r="S18" s="66">
        <f t="shared" si="15"/>
        <v>1075087.9584293249</v>
      </c>
      <c r="T18" s="66">
        <f t="shared" si="15"/>
        <v>1085838.8380136183</v>
      </c>
      <c r="U18" s="66">
        <f t="shared" si="15"/>
        <v>1096697.2263937544</v>
      </c>
      <c r="V18" s="66">
        <f t="shared" si="15"/>
        <v>1107664.1986576919</v>
      </c>
      <c r="W18" s="66">
        <f t="shared" si="15"/>
        <v>1118740.8406442688</v>
      </c>
      <c r="X18" s="66">
        <f t="shared" si="15"/>
        <v>1129928.2490507115</v>
      </c>
      <c r="Y18" s="66">
        <f t="shared" si="15"/>
        <v>1141227.5315412187</v>
      </c>
      <c r="Z18" s="66">
        <f t="shared" si="15"/>
        <v>1152639.8068566308</v>
      </c>
      <c r="AA18" s="66">
        <f t="shared" si="15"/>
        <v>1164166.2049251972</v>
      </c>
      <c r="AB18" s="66">
        <f t="shared" si="15"/>
        <v>1175807.8669744493</v>
      </c>
      <c r="AC18" s="66">
        <f t="shared" si="15"/>
        <v>1187565.9456441938</v>
      </c>
      <c r="AD18" s="66">
        <f t="shared" si="15"/>
        <v>1199441.6051006357</v>
      </c>
      <c r="AE18" s="66">
        <f t="shared" si="15"/>
        <v>1211436.0211516421</v>
      </c>
      <c r="AF18" s="68">
        <f t="shared" si="9"/>
        <v>25992354.580515813</v>
      </c>
      <c r="AJ18" s="46"/>
      <c r="AM18" s="46"/>
    </row>
    <row r="19" spans="1:39">
      <c r="A19" s="62" t="s">
        <v>230</v>
      </c>
      <c r="B19" s="63">
        <v>1622811</v>
      </c>
      <c r="C19" s="64">
        <v>1662581.55</v>
      </c>
      <c r="D19" s="65">
        <v>1704529</v>
      </c>
      <c r="E19" s="66">
        <f t="shared" si="1"/>
        <v>1663307.1833333333</v>
      </c>
      <c r="F19" s="70">
        <v>1.01</v>
      </c>
      <c r="G19" s="66">
        <f t="shared" ref="G19:G20" si="16">E19*F19</f>
        <v>1679940.2551666666</v>
      </c>
      <c r="H19" s="66">
        <f>G19*$F$19</f>
        <v>1696739.6577183332</v>
      </c>
      <c r="I19" s="66">
        <f t="shared" ref="I19:AE19" si="17">H19*$F$19</f>
        <v>1713707.0542955166</v>
      </c>
      <c r="J19" s="66">
        <f t="shared" si="17"/>
        <v>1730844.1248384716</v>
      </c>
      <c r="K19" s="66">
        <f t="shared" si="17"/>
        <v>1748152.5660868564</v>
      </c>
      <c r="L19" s="66">
        <f t="shared" si="17"/>
        <v>1765634.0917477249</v>
      </c>
      <c r="M19" s="66">
        <f t="shared" si="17"/>
        <v>1783290.4326652021</v>
      </c>
      <c r="N19" s="66">
        <f t="shared" si="17"/>
        <v>1801123.336991854</v>
      </c>
      <c r="O19" s="66">
        <f t="shared" si="17"/>
        <v>1819134.5703617726</v>
      </c>
      <c r="P19" s="66">
        <f t="shared" si="17"/>
        <v>1837325.9160653902</v>
      </c>
      <c r="Q19" s="66">
        <f t="shared" si="17"/>
        <v>1855699.1752260441</v>
      </c>
      <c r="R19" s="66">
        <f t="shared" si="17"/>
        <v>1874256.1669783045</v>
      </c>
      <c r="S19" s="66">
        <f t="shared" si="17"/>
        <v>1892998.7286480875</v>
      </c>
      <c r="T19" s="66">
        <f t="shared" si="17"/>
        <v>1911928.7159345683</v>
      </c>
      <c r="U19" s="66">
        <f t="shared" si="17"/>
        <v>1931048.0030939141</v>
      </c>
      <c r="V19" s="66">
        <f t="shared" si="17"/>
        <v>1950358.4831248533</v>
      </c>
      <c r="W19" s="66">
        <f t="shared" si="17"/>
        <v>1969862.0679561018</v>
      </c>
      <c r="X19" s="66">
        <f t="shared" si="17"/>
        <v>1989560.6886356629</v>
      </c>
      <c r="Y19" s="66">
        <f t="shared" si="17"/>
        <v>2009456.2955220195</v>
      </c>
      <c r="Z19" s="66">
        <f t="shared" si="17"/>
        <v>2029550.8584772397</v>
      </c>
      <c r="AA19" s="66">
        <f t="shared" si="17"/>
        <v>2049846.3670620122</v>
      </c>
      <c r="AB19" s="66">
        <f t="shared" si="17"/>
        <v>2070344.8307326324</v>
      </c>
      <c r="AC19" s="66">
        <f t="shared" si="17"/>
        <v>2091048.2790399587</v>
      </c>
      <c r="AD19" s="66">
        <f t="shared" si="17"/>
        <v>2111958.7618303583</v>
      </c>
      <c r="AE19" s="66">
        <f t="shared" si="17"/>
        <v>2133078.3494486618</v>
      </c>
      <c r="AF19" s="68">
        <f t="shared" si="9"/>
        <v>45766947.522481531</v>
      </c>
      <c r="AJ19" s="46"/>
      <c r="AM19" s="46"/>
    </row>
    <row r="20" spans="1:39">
      <c r="A20" s="62" t="s">
        <v>231</v>
      </c>
      <c r="B20" s="63">
        <v>537206</v>
      </c>
      <c r="C20" s="64">
        <v>759380.58</v>
      </c>
      <c r="D20" s="65">
        <v>1004627</v>
      </c>
      <c r="E20" s="66">
        <f t="shared" si="1"/>
        <v>767071.19333333336</v>
      </c>
      <c r="F20" s="67">
        <v>1.0049999999999999</v>
      </c>
      <c r="G20" s="66">
        <f t="shared" si="16"/>
        <v>770906.54929999996</v>
      </c>
      <c r="H20" s="66">
        <f>G20*$F$20</f>
        <v>774761.08204649983</v>
      </c>
      <c r="I20" s="66">
        <f t="shared" ref="I20:AE20" si="18">H20*$F$20</f>
        <v>778634.88745673222</v>
      </c>
      <c r="J20" s="66">
        <f t="shared" si="18"/>
        <v>782528.06189401576</v>
      </c>
      <c r="K20" s="66">
        <f t="shared" si="18"/>
        <v>786440.70220348577</v>
      </c>
      <c r="L20" s="66">
        <f t="shared" si="18"/>
        <v>790372.90571450314</v>
      </c>
      <c r="M20" s="66">
        <f t="shared" si="18"/>
        <v>794324.77024307556</v>
      </c>
      <c r="N20" s="66">
        <f t="shared" si="18"/>
        <v>798296.39409429091</v>
      </c>
      <c r="O20" s="66">
        <f t="shared" si="18"/>
        <v>802287.87606476224</v>
      </c>
      <c r="P20" s="66">
        <f t="shared" si="18"/>
        <v>806299.31544508599</v>
      </c>
      <c r="Q20" s="66">
        <f t="shared" si="18"/>
        <v>810330.81202231138</v>
      </c>
      <c r="R20" s="66">
        <f t="shared" si="18"/>
        <v>814382.46608242288</v>
      </c>
      <c r="S20" s="66">
        <f t="shared" si="18"/>
        <v>818454.37841283495</v>
      </c>
      <c r="T20" s="66">
        <f t="shared" si="18"/>
        <v>822546.65030489909</v>
      </c>
      <c r="U20" s="66">
        <f t="shared" si="18"/>
        <v>826659.38355642348</v>
      </c>
      <c r="V20" s="66">
        <f t="shared" si="18"/>
        <v>830792.68047420552</v>
      </c>
      <c r="W20" s="66">
        <f t="shared" si="18"/>
        <v>834946.64387657645</v>
      </c>
      <c r="X20" s="66">
        <f t="shared" si="18"/>
        <v>839121.37709595927</v>
      </c>
      <c r="Y20" s="66">
        <f t="shared" si="18"/>
        <v>843316.98398143903</v>
      </c>
      <c r="Z20" s="66">
        <f t="shared" si="18"/>
        <v>847533.56890134618</v>
      </c>
      <c r="AA20" s="66">
        <f t="shared" si="18"/>
        <v>851771.23674585286</v>
      </c>
      <c r="AB20" s="66">
        <f t="shared" si="18"/>
        <v>856030.092929582</v>
      </c>
      <c r="AC20" s="66">
        <f t="shared" si="18"/>
        <v>860310.24339422979</v>
      </c>
      <c r="AD20" s="66">
        <f t="shared" si="18"/>
        <v>864611.79461120081</v>
      </c>
      <c r="AE20" s="66">
        <f t="shared" si="18"/>
        <v>868934.85358425672</v>
      </c>
      <c r="AF20" s="68">
        <f t="shared" si="9"/>
        <v>19703689.161135994</v>
      </c>
      <c r="AJ20" s="46"/>
      <c r="AM20" s="46"/>
    </row>
    <row r="21" spans="1:39" ht="18">
      <c r="A21" s="69" t="s">
        <v>241</v>
      </c>
      <c r="B21" s="63">
        <f>SUM(B18:B20)</f>
        <v>3050048</v>
      </c>
      <c r="C21" s="64">
        <f>SUM(C18:C20)</f>
        <v>3318227.87</v>
      </c>
      <c r="D21" s="65">
        <f>SUM(D18:D20)</f>
        <v>3756778</v>
      </c>
      <c r="E21" s="66">
        <f t="shared" si="1"/>
        <v>3375017.956666667</v>
      </c>
      <c r="F21" s="70"/>
      <c r="G21" s="47">
        <f t="shared" ref="G21:AE21" si="19">SUM(G18:G20)</f>
        <v>3404932.7802666668</v>
      </c>
      <c r="H21" s="47">
        <f t="shared" si="19"/>
        <v>3435127.5753228334</v>
      </c>
      <c r="I21" s="47">
        <f t="shared" si="19"/>
        <v>3465605.045665829</v>
      </c>
      <c r="J21" s="47">
        <f t="shared" si="19"/>
        <v>3496367.9216852034</v>
      </c>
      <c r="K21" s="47">
        <f t="shared" si="19"/>
        <v>3527418.9605925852</v>
      </c>
      <c r="L21" s="47">
        <f t="shared" si="19"/>
        <v>3558760.9466874935</v>
      </c>
      <c r="M21" s="47">
        <f t="shared" si="19"/>
        <v>3590396.6916257963</v>
      </c>
      <c r="N21" s="47">
        <f t="shared" si="19"/>
        <v>3622329.0346908383</v>
      </c>
      <c r="O21" s="47">
        <f t="shared" si="19"/>
        <v>3654560.8430672754</v>
      </c>
      <c r="P21" s="47">
        <f t="shared" si="19"/>
        <v>3687095.0121176243</v>
      </c>
      <c r="Q21" s="47">
        <f t="shared" si="19"/>
        <v>3719934.4656615751</v>
      </c>
      <c r="R21" s="47">
        <f t="shared" si="19"/>
        <v>3753082.1562580792</v>
      </c>
      <c r="S21" s="47">
        <f t="shared" si="19"/>
        <v>3786541.0654902472</v>
      </c>
      <c r="T21" s="47">
        <f t="shared" si="19"/>
        <v>3820314.2042530854</v>
      </c>
      <c r="U21" s="47">
        <f t="shared" si="19"/>
        <v>3854404.6130440924</v>
      </c>
      <c r="V21" s="47">
        <f t="shared" si="19"/>
        <v>3888815.3622567509</v>
      </c>
      <c r="W21" s="47">
        <f t="shared" si="19"/>
        <v>3923549.5524769467</v>
      </c>
      <c r="X21" s="47">
        <f t="shared" si="19"/>
        <v>3958610.3147823336</v>
      </c>
      <c r="Y21" s="47">
        <f t="shared" si="19"/>
        <v>3994000.8110446772</v>
      </c>
      <c r="Z21" s="47">
        <f t="shared" si="19"/>
        <v>4029724.2342352169</v>
      </c>
      <c r="AA21" s="47">
        <f t="shared" si="19"/>
        <v>4065783.8087330624</v>
      </c>
      <c r="AB21" s="47">
        <f t="shared" si="19"/>
        <v>4102182.7906366638</v>
      </c>
      <c r="AC21" s="47">
        <f t="shared" si="19"/>
        <v>4138924.4680783823</v>
      </c>
      <c r="AD21" s="47">
        <f t="shared" si="19"/>
        <v>4176012.1615421949</v>
      </c>
      <c r="AE21" s="47">
        <f t="shared" si="19"/>
        <v>4213449.2241845606</v>
      </c>
      <c r="AF21" s="71">
        <f t="shared" si="9"/>
        <v>91462991.264133334</v>
      </c>
      <c r="AJ21" s="46"/>
      <c r="AM21" s="46"/>
    </row>
    <row r="22" spans="1:39">
      <c r="A22" s="80" t="s">
        <v>216</v>
      </c>
      <c r="B22" s="63"/>
      <c r="C22" s="64"/>
      <c r="D22" s="65"/>
      <c r="E22" s="66"/>
      <c r="F22" s="70"/>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68"/>
      <c r="AJ22" s="46"/>
      <c r="AM22" s="46"/>
    </row>
    <row r="23" spans="1:39">
      <c r="A23" s="62" t="s">
        <v>229</v>
      </c>
      <c r="B23" s="63">
        <v>9689</v>
      </c>
      <c r="C23" s="64">
        <v>10690</v>
      </c>
      <c r="D23" s="65">
        <v>134609</v>
      </c>
      <c r="E23" s="66">
        <f t="shared" si="1"/>
        <v>51662.666666666664</v>
      </c>
      <c r="F23" s="70">
        <v>1.01</v>
      </c>
      <c r="G23" s="66">
        <f>E23*F23</f>
        <v>52179.293333333335</v>
      </c>
      <c r="H23" s="66">
        <f>G23*$F$23</f>
        <v>52701.086266666665</v>
      </c>
      <c r="I23" s="66">
        <f t="shared" ref="I23:AE23" si="20">H23*$F$23</f>
        <v>53228.097129333335</v>
      </c>
      <c r="J23" s="66">
        <f t="shared" si="20"/>
        <v>53760.378100626665</v>
      </c>
      <c r="K23" s="66">
        <f t="shared" si="20"/>
        <v>54297.981881632935</v>
      </c>
      <c r="L23" s="66">
        <f t="shared" si="20"/>
        <v>54840.961700449268</v>
      </c>
      <c r="M23" s="66">
        <f t="shared" si="20"/>
        <v>55389.371317453762</v>
      </c>
      <c r="N23" s="66">
        <f t="shared" si="20"/>
        <v>55943.265030628303</v>
      </c>
      <c r="O23" s="66">
        <f t="shared" si="20"/>
        <v>56502.697680934587</v>
      </c>
      <c r="P23" s="66">
        <f t="shared" si="20"/>
        <v>57067.724657743936</v>
      </c>
      <c r="Q23" s="66">
        <f t="shared" si="20"/>
        <v>57638.401904321378</v>
      </c>
      <c r="R23" s="66">
        <f t="shared" si="20"/>
        <v>58214.785923364594</v>
      </c>
      <c r="S23" s="66">
        <f t="shared" si="20"/>
        <v>58796.933782598244</v>
      </c>
      <c r="T23" s="66">
        <f t="shared" si="20"/>
        <v>59384.903120424227</v>
      </c>
      <c r="U23" s="66">
        <f t="shared" si="20"/>
        <v>59978.752151628469</v>
      </c>
      <c r="V23" s="66">
        <f t="shared" si="20"/>
        <v>60578.539673144754</v>
      </c>
      <c r="W23" s="66">
        <f t="shared" si="20"/>
        <v>61184.325069876206</v>
      </c>
      <c r="X23" s="66">
        <f t="shared" si="20"/>
        <v>61796.168320574965</v>
      </c>
      <c r="Y23" s="66">
        <f t="shared" si="20"/>
        <v>62414.130003780716</v>
      </c>
      <c r="Z23" s="66">
        <f t="shared" si="20"/>
        <v>63038.271303818525</v>
      </c>
      <c r="AA23" s="66">
        <f t="shared" si="20"/>
        <v>63668.654016856708</v>
      </c>
      <c r="AB23" s="66">
        <f t="shared" si="20"/>
        <v>64305.340557025273</v>
      </c>
      <c r="AC23" s="66">
        <f t="shared" si="20"/>
        <v>64948.393962595524</v>
      </c>
      <c r="AD23" s="66">
        <f t="shared" si="20"/>
        <v>65597.877902221473</v>
      </c>
      <c r="AE23" s="66">
        <f t="shared" si="20"/>
        <v>66253.856681243691</v>
      </c>
      <c r="AF23" s="68">
        <f t="shared" si="9"/>
        <v>1421530.8981389443</v>
      </c>
      <c r="AJ23" s="46"/>
      <c r="AM23" s="46"/>
    </row>
    <row r="24" spans="1:39">
      <c r="A24" s="62" t="s">
        <v>230</v>
      </c>
      <c r="B24" s="81">
        <v>55092</v>
      </c>
      <c r="C24" s="82">
        <v>55179.14</v>
      </c>
      <c r="D24" s="83">
        <v>56367</v>
      </c>
      <c r="E24" s="66">
        <f t="shared" si="1"/>
        <v>55546.046666666669</v>
      </c>
      <c r="F24" s="70">
        <v>1.01</v>
      </c>
      <c r="G24" s="66">
        <f t="shared" ref="G24:G25" si="21">E24*F24</f>
        <v>56101.507133333333</v>
      </c>
      <c r="H24" s="66">
        <f>G24*$F$24</f>
        <v>56662.522204666668</v>
      </c>
      <c r="I24" s="66">
        <f t="shared" ref="I24:AE24" si="22">H24*$F$24</f>
        <v>57229.147426713338</v>
      </c>
      <c r="J24" s="66">
        <f t="shared" si="22"/>
        <v>57801.438900980473</v>
      </c>
      <c r="K24" s="66">
        <f t="shared" si="22"/>
        <v>58379.453289990277</v>
      </c>
      <c r="L24" s="66">
        <f t="shared" si="22"/>
        <v>58963.247822890182</v>
      </c>
      <c r="M24" s="66">
        <f t="shared" si="22"/>
        <v>59552.880301119083</v>
      </c>
      <c r="N24" s="66">
        <f t="shared" si="22"/>
        <v>60148.409104130274</v>
      </c>
      <c r="O24" s="66">
        <f t="shared" si="22"/>
        <v>60749.893195171579</v>
      </c>
      <c r="P24" s="66">
        <f t="shared" si="22"/>
        <v>61357.392127123298</v>
      </c>
      <c r="Q24" s="66">
        <f t="shared" si="22"/>
        <v>61970.966048394534</v>
      </c>
      <c r="R24" s="66">
        <f t="shared" si="22"/>
        <v>62590.67570887848</v>
      </c>
      <c r="S24" s="66">
        <f t="shared" si="22"/>
        <v>63216.582465967265</v>
      </c>
      <c r="T24" s="66">
        <f t="shared" si="22"/>
        <v>63848.748290626936</v>
      </c>
      <c r="U24" s="66">
        <f t="shared" si="22"/>
        <v>64487.235773533204</v>
      </c>
      <c r="V24" s="66">
        <f t="shared" si="22"/>
        <v>65132.108131268535</v>
      </c>
      <c r="W24" s="66">
        <f t="shared" si="22"/>
        <v>65783.429212581221</v>
      </c>
      <c r="X24" s="66">
        <f t="shared" si="22"/>
        <v>66441.263504707036</v>
      </c>
      <c r="Y24" s="66">
        <f t="shared" si="22"/>
        <v>67105.676139754112</v>
      </c>
      <c r="Z24" s="66">
        <f t="shared" si="22"/>
        <v>67776.732901151656</v>
      </c>
      <c r="AA24" s="66">
        <f t="shared" si="22"/>
        <v>68454.500230163176</v>
      </c>
      <c r="AB24" s="66">
        <f t="shared" si="22"/>
        <v>69139.045232464807</v>
      </c>
      <c r="AC24" s="66">
        <f t="shared" si="22"/>
        <v>69830.435684789452</v>
      </c>
      <c r="AD24" s="66">
        <f t="shared" si="22"/>
        <v>70528.740041637342</v>
      </c>
      <c r="AE24" s="66">
        <f t="shared" si="22"/>
        <v>71234.027442053717</v>
      </c>
      <c r="AF24" s="68">
        <f t="shared" si="9"/>
        <v>1528384.5511807567</v>
      </c>
      <c r="AJ24" s="46"/>
      <c r="AM24" s="46"/>
    </row>
    <row r="25" spans="1:39">
      <c r="A25" s="62" t="s">
        <v>231</v>
      </c>
      <c r="B25" s="84">
        <v>0</v>
      </c>
      <c r="C25" s="85">
        <v>0</v>
      </c>
      <c r="D25" s="86"/>
      <c r="E25" s="66">
        <f t="shared" si="1"/>
        <v>0</v>
      </c>
      <c r="F25" s="70"/>
      <c r="G25" s="66">
        <f t="shared" si="21"/>
        <v>0</v>
      </c>
      <c r="H25" s="66">
        <f t="shared" ref="H25:AE25" si="23">G25*F25</f>
        <v>0</v>
      </c>
      <c r="I25" s="66">
        <f t="shared" si="23"/>
        <v>0</v>
      </c>
      <c r="J25" s="66">
        <f t="shared" si="23"/>
        <v>0</v>
      </c>
      <c r="K25" s="66">
        <f t="shared" si="23"/>
        <v>0</v>
      </c>
      <c r="L25" s="66">
        <f t="shared" si="23"/>
        <v>0</v>
      </c>
      <c r="M25" s="66">
        <f t="shared" si="23"/>
        <v>0</v>
      </c>
      <c r="N25" s="66">
        <f t="shared" si="23"/>
        <v>0</v>
      </c>
      <c r="O25" s="66">
        <f t="shared" si="23"/>
        <v>0</v>
      </c>
      <c r="P25" s="66">
        <f t="shared" si="23"/>
        <v>0</v>
      </c>
      <c r="Q25" s="66">
        <f t="shared" si="23"/>
        <v>0</v>
      </c>
      <c r="R25" s="66">
        <f t="shared" si="23"/>
        <v>0</v>
      </c>
      <c r="S25" s="66">
        <f t="shared" si="23"/>
        <v>0</v>
      </c>
      <c r="T25" s="66">
        <f t="shared" si="23"/>
        <v>0</v>
      </c>
      <c r="U25" s="66">
        <f t="shared" si="23"/>
        <v>0</v>
      </c>
      <c r="V25" s="66">
        <f t="shared" si="23"/>
        <v>0</v>
      </c>
      <c r="W25" s="66">
        <f t="shared" si="23"/>
        <v>0</v>
      </c>
      <c r="X25" s="66">
        <f t="shared" si="23"/>
        <v>0</v>
      </c>
      <c r="Y25" s="66">
        <f t="shared" si="23"/>
        <v>0</v>
      </c>
      <c r="Z25" s="66">
        <f t="shared" si="23"/>
        <v>0</v>
      </c>
      <c r="AA25" s="66">
        <f t="shared" si="23"/>
        <v>0</v>
      </c>
      <c r="AB25" s="66">
        <f t="shared" si="23"/>
        <v>0</v>
      </c>
      <c r="AC25" s="66">
        <f t="shared" si="23"/>
        <v>0</v>
      </c>
      <c r="AD25" s="66">
        <f t="shared" si="23"/>
        <v>0</v>
      </c>
      <c r="AE25" s="66">
        <f t="shared" si="23"/>
        <v>0</v>
      </c>
      <c r="AF25" s="68">
        <f t="shared" si="9"/>
        <v>0</v>
      </c>
      <c r="AJ25" s="46"/>
      <c r="AM25" s="46"/>
    </row>
    <row r="26" spans="1:39">
      <c r="A26" s="87" t="s">
        <v>232</v>
      </c>
      <c r="B26" s="63">
        <f t="shared" ref="B26:D26" si="24">SUM(B23:B25)</f>
        <v>64781</v>
      </c>
      <c r="C26" s="64">
        <f t="shared" si="24"/>
        <v>65869.14</v>
      </c>
      <c r="D26" s="65">
        <f t="shared" si="24"/>
        <v>190976</v>
      </c>
      <c r="E26" s="66">
        <f t="shared" si="1"/>
        <v>107208.71333333333</v>
      </c>
      <c r="F26" s="70"/>
      <c r="G26" s="47">
        <f>SUM(G23:G25)</f>
        <v>108280.80046666667</v>
      </c>
      <c r="H26" s="47">
        <f t="shared" ref="H26:AE26" si="25">SUM(H23:H25)</f>
        <v>109363.60847133334</v>
      </c>
      <c r="I26" s="47">
        <f t="shared" si="25"/>
        <v>110457.24455604667</v>
      </c>
      <c r="J26" s="47">
        <f t="shared" si="25"/>
        <v>111561.81700160714</v>
      </c>
      <c r="K26" s="47">
        <f t="shared" si="25"/>
        <v>112677.43517162322</v>
      </c>
      <c r="L26" s="47">
        <f t="shared" si="25"/>
        <v>113804.20952333945</v>
      </c>
      <c r="M26" s="47">
        <f t="shared" si="25"/>
        <v>114942.25161857285</v>
      </c>
      <c r="N26" s="47">
        <f t="shared" si="25"/>
        <v>116091.67413475858</v>
      </c>
      <c r="O26" s="47">
        <f t="shared" si="25"/>
        <v>117252.59087610617</v>
      </c>
      <c r="P26" s="47">
        <f t="shared" si="25"/>
        <v>118425.11678486723</v>
      </c>
      <c r="Q26" s="47">
        <f t="shared" si="25"/>
        <v>119609.36795271591</v>
      </c>
      <c r="R26" s="47">
        <f t="shared" si="25"/>
        <v>120805.46163224307</v>
      </c>
      <c r="S26" s="47">
        <f t="shared" si="25"/>
        <v>122013.51624856552</v>
      </c>
      <c r="T26" s="47">
        <f t="shared" si="25"/>
        <v>123233.65141105116</v>
      </c>
      <c r="U26" s="47">
        <f t="shared" si="25"/>
        <v>124465.98792516167</v>
      </c>
      <c r="V26" s="47">
        <f t="shared" si="25"/>
        <v>125710.64780441328</v>
      </c>
      <c r="W26" s="47">
        <f t="shared" si="25"/>
        <v>126967.75428245743</v>
      </c>
      <c r="X26" s="47">
        <f t="shared" si="25"/>
        <v>128237.43182528199</v>
      </c>
      <c r="Y26" s="47">
        <f t="shared" si="25"/>
        <v>129519.80614353484</v>
      </c>
      <c r="Z26" s="47">
        <f t="shared" si="25"/>
        <v>130815.00420497017</v>
      </c>
      <c r="AA26" s="47">
        <f t="shared" si="25"/>
        <v>132123.15424701988</v>
      </c>
      <c r="AB26" s="47">
        <f t="shared" si="25"/>
        <v>133444.38578949007</v>
      </c>
      <c r="AC26" s="47">
        <f t="shared" si="25"/>
        <v>134778.82964738499</v>
      </c>
      <c r="AD26" s="47">
        <f t="shared" si="25"/>
        <v>136126.61794385882</v>
      </c>
      <c r="AE26" s="47">
        <f t="shared" si="25"/>
        <v>137487.88412329741</v>
      </c>
      <c r="AF26" s="71">
        <f t="shared" si="9"/>
        <v>2949915.4493197012</v>
      </c>
      <c r="AJ26" s="46"/>
      <c r="AM26" s="46"/>
    </row>
    <row r="27" spans="1:39">
      <c r="A27" s="57" t="s">
        <v>236</v>
      </c>
      <c r="B27" s="58"/>
      <c r="C27" s="59"/>
      <c r="D27" s="60"/>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61"/>
    </row>
    <row r="28" spans="1:39">
      <c r="A28" s="62" t="s">
        <v>229</v>
      </c>
      <c r="B28" s="63">
        <v>586454.12</v>
      </c>
      <c r="C28" s="64">
        <v>677887</v>
      </c>
      <c r="D28" s="65">
        <v>763732</v>
      </c>
      <c r="E28" s="66">
        <f t="shared" si="1"/>
        <v>676024.37333333341</v>
      </c>
      <c r="F28" s="70">
        <v>1.01</v>
      </c>
      <c r="G28" s="66">
        <f>E28*F28</f>
        <v>682784.61706666672</v>
      </c>
      <c r="H28" s="66">
        <f>G28*$F$28</f>
        <v>689612.46323733334</v>
      </c>
      <c r="I28" s="66">
        <f t="shared" ref="I28:AE28" si="26">H28*$F$28</f>
        <v>696508.58786970668</v>
      </c>
      <c r="J28" s="66">
        <f t="shared" si="26"/>
        <v>703473.67374840379</v>
      </c>
      <c r="K28" s="66">
        <f t="shared" si="26"/>
        <v>710508.41048588778</v>
      </c>
      <c r="L28" s="66">
        <f t="shared" si="26"/>
        <v>717613.4945907467</v>
      </c>
      <c r="M28" s="66">
        <f t="shared" si="26"/>
        <v>724789.62953665422</v>
      </c>
      <c r="N28" s="66">
        <f t="shared" si="26"/>
        <v>732037.52583202079</v>
      </c>
      <c r="O28" s="66">
        <f t="shared" si="26"/>
        <v>739357.90109034104</v>
      </c>
      <c r="P28" s="66">
        <f t="shared" si="26"/>
        <v>746751.48010124441</v>
      </c>
      <c r="Q28" s="66">
        <f t="shared" si="26"/>
        <v>754218.99490225688</v>
      </c>
      <c r="R28" s="66">
        <f t="shared" si="26"/>
        <v>761761.18485127948</v>
      </c>
      <c r="S28" s="66">
        <f t="shared" si="26"/>
        <v>769378.79669979226</v>
      </c>
      <c r="T28" s="66">
        <f t="shared" si="26"/>
        <v>777072.58466679021</v>
      </c>
      <c r="U28" s="66">
        <f t="shared" si="26"/>
        <v>784843.3105134581</v>
      </c>
      <c r="V28" s="66">
        <f t="shared" si="26"/>
        <v>792691.74361859274</v>
      </c>
      <c r="W28" s="66">
        <f t="shared" si="26"/>
        <v>800618.66105477873</v>
      </c>
      <c r="X28" s="66">
        <f t="shared" si="26"/>
        <v>808624.84766532655</v>
      </c>
      <c r="Y28" s="66">
        <f t="shared" si="26"/>
        <v>816711.0961419798</v>
      </c>
      <c r="Z28" s="66">
        <f t="shared" si="26"/>
        <v>824878.20710339956</v>
      </c>
      <c r="AA28" s="66">
        <f t="shared" si="26"/>
        <v>833126.98917443352</v>
      </c>
      <c r="AB28" s="66">
        <f t="shared" si="26"/>
        <v>841458.25906617788</v>
      </c>
      <c r="AC28" s="66">
        <f t="shared" si="26"/>
        <v>849872.84165683971</v>
      </c>
      <c r="AD28" s="66">
        <f t="shared" si="26"/>
        <v>858371.57007340807</v>
      </c>
      <c r="AE28" s="66">
        <f t="shared" si="26"/>
        <v>866955.28577414213</v>
      </c>
      <c r="AF28" s="68">
        <f t="shared" si="9"/>
        <v>18601237.539454993</v>
      </c>
      <c r="AJ28" s="46"/>
      <c r="AM28" s="46"/>
    </row>
    <row r="29" spans="1:39">
      <c r="A29" s="62" t="s">
        <v>230</v>
      </c>
      <c r="B29" s="63">
        <v>1438183.72</v>
      </c>
      <c r="C29" s="64">
        <v>1472340</v>
      </c>
      <c r="D29" s="65">
        <v>1503401</v>
      </c>
      <c r="E29" s="66">
        <f t="shared" si="1"/>
        <v>1471308.24</v>
      </c>
      <c r="F29" s="70">
        <v>1.01</v>
      </c>
      <c r="G29" s="66">
        <f t="shared" ref="G29:G30" si="27">E29*F29</f>
        <v>1486021.3223999999</v>
      </c>
      <c r="H29" s="66">
        <f>G29*$F$29</f>
        <v>1500881.535624</v>
      </c>
      <c r="I29" s="66">
        <f t="shared" ref="I29:AE29" si="28">H29*$F$29</f>
        <v>1515890.3509802399</v>
      </c>
      <c r="J29" s="66">
        <f t="shared" si="28"/>
        <v>1531049.2544900423</v>
      </c>
      <c r="K29" s="66">
        <f t="shared" si="28"/>
        <v>1546359.7470349427</v>
      </c>
      <c r="L29" s="66">
        <f t="shared" si="28"/>
        <v>1561823.3445052921</v>
      </c>
      <c r="M29" s="66">
        <f t="shared" si="28"/>
        <v>1577441.5779503451</v>
      </c>
      <c r="N29" s="66">
        <f t="shared" si="28"/>
        <v>1593215.9937298486</v>
      </c>
      <c r="O29" s="66">
        <f t="shared" si="28"/>
        <v>1609148.153667147</v>
      </c>
      <c r="P29" s="66">
        <f t="shared" si="28"/>
        <v>1625239.6352038186</v>
      </c>
      <c r="Q29" s="66">
        <f t="shared" si="28"/>
        <v>1641492.0315558568</v>
      </c>
      <c r="R29" s="66">
        <f t="shared" si="28"/>
        <v>1657906.9518714154</v>
      </c>
      <c r="S29" s="66">
        <f t="shared" si="28"/>
        <v>1674486.0213901296</v>
      </c>
      <c r="T29" s="66">
        <f t="shared" si="28"/>
        <v>1691230.881604031</v>
      </c>
      <c r="U29" s="66">
        <f t="shared" si="28"/>
        <v>1708143.1904200714</v>
      </c>
      <c r="V29" s="66">
        <f t="shared" si="28"/>
        <v>1725224.6223242721</v>
      </c>
      <c r="W29" s="66">
        <f t="shared" si="28"/>
        <v>1742476.8685475148</v>
      </c>
      <c r="X29" s="66">
        <f t="shared" si="28"/>
        <v>1759901.63723299</v>
      </c>
      <c r="Y29" s="66">
        <f t="shared" si="28"/>
        <v>1777500.65360532</v>
      </c>
      <c r="Z29" s="66">
        <f t="shared" si="28"/>
        <v>1795275.6601413733</v>
      </c>
      <c r="AA29" s="66">
        <f t="shared" si="28"/>
        <v>1813228.416742787</v>
      </c>
      <c r="AB29" s="66">
        <f t="shared" si="28"/>
        <v>1831360.7009102148</v>
      </c>
      <c r="AC29" s="66">
        <f t="shared" si="28"/>
        <v>1849674.3079193169</v>
      </c>
      <c r="AD29" s="66">
        <f t="shared" si="28"/>
        <v>1868171.0509985101</v>
      </c>
      <c r="AE29" s="66">
        <f t="shared" si="28"/>
        <v>1886852.7615084953</v>
      </c>
      <c r="AF29" s="68">
        <f t="shared" si="9"/>
        <v>40483975.349957973</v>
      </c>
      <c r="AJ29" s="46"/>
      <c r="AM29" s="46"/>
    </row>
    <row r="30" spans="1:39">
      <c r="A30" s="62" t="s">
        <v>231</v>
      </c>
      <c r="B30" s="63">
        <v>769508</v>
      </c>
      <c r="C30" s="64">
        <v>586274</v>
      </c>
      <c r="D30" s="65">
        <v>422649</v>
      </c>
      <c r="E30" s="66">
        <f>D30</f>
        <v>422649</v>
      </c>
      <c r="F30" s="67">
        <v>1.0049999999999999</v>
      </c>
      <c r="G30" s="66">
        <f t="shared" si="27"/>
        <v>424762.24499999994</v>
      </c>
      <c r="H30" s="66">
        <f>G30*$F$30</f>
        <v>426886.05622499989</v>
      </c>
      <c r="I30" s="66">
        <f t="shared" ref="I30:AE30" si="29">H30*$F$30</f>
        <v>429020.48650612484</v>
      </c>
      <c r="J30" s="66">
        <f t="shared" si="29"/>
        <v>431165.58893865545</v>
      </c>
      <c r="K30" s="66">
        <f t="shared" si="29"/>
        <v>433321.41688334866</v>
      </c>
      <c r="L30" s="66">
        <f t="shared" si="29"/>
        <v>435488.02396776539</v>
      </c>
      <c r="M30" s="66">
        <f t="shared" si="29"/>
        <v>437665.4640876042</v>
      </c>
      <c r="N30" s="66">
        <f t="shared" si="29"/>
        <v>439853.79140804219</v>
      </c>
      <c r="O30" s="66">
        <f t="shared" si="29"/>
        <v>442053.06036508235</v>
      </c>
      <c r="P30" s="66">
        <f t="shared" si="29"/>
        <v>444263.32566690771</v>
      </c>
      <c r="Q30" s="66">
        <f t="shared" si="29"/>
        <v>446484.64229524223</v>
      </c>
      <c r="R30" s="66">
        <f t="shared" si="29"/>
        <v>448717.06550671841</v>
      </c>
      <c r="S30" s="66">
        <f t="shared" si="29"/>
        <v>450960.65083425195</v>
      </c>
      <c r="T30" s="66">
        <f t="shared" si="29"/>
        <v>453215.45408842317</v>
      </c>
      <c r="U30" s="66">
        <f t="shared" si="29"/>
        <v>455481.53135886526</v>
      </c>
      <c r="V30" s="66">
        <f t="shared" si="29"/>
        <v>457758.93901565956</v>
      </c>
      <c r="W30" s="66">
        <f t="shared" si="29"/>
        <v>460047.73371073778</v>
      </c>
      <c r="X30" s="66">
        <f t="shared" si="29"/>
        <v>462347.97237929143</v>
      </c>
      <c r="Y30" s="66">
        <f t="shared" si="29"/>
        <v>464659.71224118787</v>
      </c>
      <c r="Z30" s="66">
        <f t="shared" si="29"/>
        <v>466983.01080239378</v>
      </c>
      <c r="AA30" s="66">
        <f t="shared" si="29"/>
        <v>469317.92585640569</v>
      </c>
      <c r="AB30" s="66">
        <f t="shared" si="29"/>
        <v>471664.51548568765</v>
      </c>
      <c r="AC30" s="66">
        <f t="shared" si="29"/>
        <v>474022.83806311601</v>
      </c>
      <c r="AD30" s="66">
        <f t="shared" si="29"/>
        <v>476392.95225343155</v>
      </c>
      <c r="AE30" s="66">
        <f t="shared" si="29"/>
        <v>478774.91701469867</v>
      </c>
      <c r="AF30" s="68">
        <f t="shared" si="9"/>
        <v>10856547.074954642</v>
      </c>
      <c r="AJ30" s="46"/>
      <c r="AM30" s="46"/>
    </row>
    <row r="31" spans="1:39">
      <c r="A31" s="69" t="s">
        <v>232</v>
      </c>
      <c r="B31" s="63">
        <f t="shared" ref="B31:D31" si="30">SUM(B28:B30)</f>
        <v>2794145.84</v>
      </c>
      <c r="C31" s="64">
        <f t="shared" si="30"/>
        <v>2736501</v>
      </c>
      <c r="D31" s="65">
        <f t="shared" si="30"/>
        <v>2689782</v>
      </c>
      <c r="E31" s="66">
        <f t="shared" si="1"/>
        <v>2740142.9466666668</v>
      </c>
      <c r="F31" s="70"/>
      <c r="G31" s="47">
        <f>SUM(G28:G30)</f>
        <v>2593568.1844666665</v>
      </c>
      <c r="H31" s="47">
        <f t="shared" ref="H31:AE31" si="31">SUM(H28:H30)</f>
        <v>2617380.0550863333</v>
      </c>
      <c r="I31" s="47">
        <f t="shared" si="31"/>
        <v>2641419.4253560714</v>
      </c>
      <c r="J31" s="47">
        <f t="shared" si="31"/>
        <v>2665688.5171771012</v>
      </c>
      <c r="K31" s="47">
        <f t="shared" si="31"/>
        <v>2690189.5744041791</v>
      </c>
      <c r="L31" s="47">
        <f t="shared" si="31"/>
        <v>2714924.8630638039</v>
      </c>
      <c r="M31" s="47">
        <f t="shared" si="31"/>
        <v>2739896.6715746033</v>
      </c>
      <c r="N31" s="47">
        <f t="shared" si="31"/>
        <v>2765107.3109699115</v>
      </c>
      <c r="O31" s="47">
        <f t="shared" si="31"/>
        <v>2790559.1151225702</v>
      </c>
      <c r="P31" s="47">
        <f t="shared" si="31"/>
        <v>2816254.4409719706</v>
      </c>
      <c r="Q31" s="47">
        <f t="shared" si="31"/>
        <v>2842195.6687533557</v>
      </c>
      <c r="R31" s="47">
        <f t="shared" si="31"/>
        <v>2868385.2022294137</v>
      </c>
      <c r="S31" s="47">
        <f t="shared" si="31"/>
        <v>2894825.4689241741</v>
      </c>
      <c r="T31" s="47">
        <f t="shared" si="31"/>
        <v>2921518.9203592446</v>
      </c>
      <c r="U31" s="47">
        <f t="shared" si="31"/>
        <v>2948468.0322923944</v>
      </c>
      <c r="V31" s="47">
        <f t="shared" si="31"/>
        <v>2975675.3049585242</v>
      </c>
      <c r="W31" s="47">
        <f t="shared" si="31"/>
        <v>3003143.2633130313</v>
      </c>
      <c r="X31" s="47">
        <f t="shared" si="31"/>
        <v>3030874.4572776081</v>
      </c>
      <c r="Y31" s="47">
        <f t="shared" si="31"/>
        <v>3058871.4619884873</v>
      </c>
      <c r="Z31" s="47">
        <f t="shared" si="31"/>
        <v>3087136.8780471664</v>
      </c>
      <c r="AA31" s="47">
        <f t="shared" si="31"/>
        <v>3115673.3317736266</v>
      </c>
      <c r="AB31" s="47">
        <f t="shared" si="31"/>
        <v>3144483.4754620804</v>
      </c>
      <c r="AC31" s="47">
        <f t="shared" si="31"/>
        <v>3173569.9876392726</v>
      </c>
      <c r="AD31" s="47">
        <f t="shared" si="31"/>
        <v>3202935.5733253495</v>
      </c>
      <c r="AE31" s="47">
        <f t="shared" si="31"/>
        <v>3232582.9642973361</v>
      </c>
      <c r="AF31" s="71">
        <f t="shared" si="9"/>
        <v>69941759.964367613</v>
      </c>
      <c r="AJ31" s="46"/>
      <c r="AM31" s="46"/>
    </row>
    <row r="32" spans="1:39">
      <c r="A32" s="72" t="s">
        <v>237</v>
      </c>
      <c r="B32" s="73"/>
      <c r="C32" s="74"/>
      <c r="D32" s="75"/>
      <c r="E32" s="66"/>
      <c r="F32" s="70"/>
      <c r="G32" s="76"/>
      <c r="H32" s="76"/>
      <c r="I32" s="76"/>
      <c r="J32" s="76"/>
      <c r="K32" s="76"/>
      <c r="L32" s="76"/>
      <c r="M32" s="76"/>
      <c r="N32" s="76"/>
      <c r="O32" s="76"/>
      <c r="P32" s="76"/>
      <c r="Q32" s="76"/>
      <c r="R32" s="76"/>
      <c r="S32" s="76"/>
      <c r="T32" s="76"/>
      <c r="U32" s="76"/>
      <c r="V32" s="76"/>
      <c r="W32" s="76"/>
      <c r="X32" s="76"/>
      <c r="Y32" s="76"/>
      <c r="Z32" s="76"/>
      <c r="AF32" s="68"/>
      <c r="AJ32" s="46"/>
      <c r="AM32" s="46"/>
    </row>
    <row r="33" spans="1:39">
      <c r="A33" s="62" t="s">
        <v>229</v>
      </c>
      <c r="B33" s="77">
        <v>0</v>
      </c>
      <c r="C33" s="78">
        <v>0</v>
      </c>
      <c r="D33" s="79" t="s">
        <v>234</v>
      </c>
      <c r="E33" s="66">
        <f t="shared" si="1"/>
        <v>0</v>
      </c>
      <c r="F33" s="70">
        <v>1.01</v>
      </c>
      <c r="G33" s="66">
        <f>E33*F33</f>
        <v>0</v>
      </c>
      <c r="H33" s="66">
        <f>G33*$F$33</f>
        <v>0</v>
      </c>
      <c r="I33" s="66">
        <f t="shared" ref="I33:AE33" si="32">H33*$F$33</f>
        <v>0</v>
      </c>
      <c r="J33" s="66">
        <f t="shared" si="32"/>
        <v>0</v>
      </c>
      <c r="K33" s="66">
        <f t="shared" si="32"/>
        <v>0</v>
      </c>
      <c r="L33" s="66">
        <f t="shared" si="32"/>
        <v>0</v>
      </c>
      <c r="M33" s="66">
        <f t="shared" si="32"/>
        <v>0</v>
      </c>
      <c r="N33" s="66">
        <f t="shared" si="32"/>
        <v>0</v>
      </c>
      <c r="O33" s="66">
        <f t="shared" si="32"/>
        <v>0</v>
      </c>
      <c r="P33" s="66">
        <f t="shared" si="32"/>
        <v>0</v>
      </c>
      <c r="Q33" s="66">
        <f t="shared" si="32"/>
        <v>0</v>
      </c>
      <c r="R33" s="66">
        <f t="shared" si="32"/>
        <v>0</v>
      </c>
      <c r="S33" s="66">
        <f t="shared" si="32"/>
        <v>0</v>
      </c>
      <c r="T33" s="66">
        <f t="shared" si="32"/>
        <v>0</v>
      </c>
      <c r="U33" s="66">
        <f t="shared" si="32"/>
        <v>0</v>
      </c>
      <c r="V33" s="66">
        <f t="shared" si="32"/>
        <v>0</v>
      </c>
      <c r="W33" s="66">
        <f t="shared" si="32"/>
        <v>0</v>
      </c>
      <c r="X33" s="66">
        <f t="shared" si="32"/>
        <v>0</v>
      </c>
      <c r="Y33" s="66">
        <f t="shared" si="32"/>
        <v>0</v>
      </c>
      <c r="Z33" s="66">
        <f t="shared" si="32"/>
        <v>0</v>
      </c>
      <c r="AA33" s="66">
        <f t="shared" si="32"/>
        <v>0</v>
      </c>
      <c r="AB33" s="66">
        <f t="shared" si="32"/>
        <v>0</v>
      </c>
      <c r="AC33" s="66">
        <f t="shared" si="32"/>
        <v>0</v>
      </c>
      <c r="AD33" s="66">
        <f t="shared" si="32"/>
        <v>0</v>
      </c>
      <c r="AE33" s="66">
        <f t="shared" si="32"/>
        <v>0</v>
      </c>
      <c r="AF33" s="68">
        <f t="shared" si="9"/>
        <v>0</v>
      </c>
      <c r="AJ33" s="46"/>
      <c r="AM33" s="46"/>
    </row>
    <row r="34" spans="1:39">
      <c r="A34" s="62" t="s">
        <v>230</v>
      </c>
      <c r="B34" s="63">
        <v>29412</v>
      </c>
      <c r="C34" s="64">
        <v>28879</v>
      </c>
      <c r="D34" s="65">
        <v>29395</v>
      </c>
      <c r="E34" s="66">
        <f t="shared" si="1"/>
        <v>29228.666666666668</v>
      </c>
      <c r="F34" s="70">
        <v>1.01</v>
      </c>
      <c r="G34" s="66">
        <f t="shared" ref="G34:G35" si="33">E34*F34</f>
        <v>29520.953333333335</v>
      </c>
      <c r="H34" s="66">
        <f>G34*$F$34</f>
        <v>29816.162866666669</v>
      </c>
      <c r="I34" s="66">
        <f t="shared" ref="I34:AE34" si="34">H34*$F$34</f>
        <v>30114.324495333338</v>
      </c>
      <c r="J34" s="66">
        <f t="shared" si="34"/>
        <v>30415.467740286673</v>
      </c>
      <c r="K34" s="66">
        <f t="shared" si="34"/>
        <v>30719.622417689541</v>
      </c>
      <c r="L34" s="66">
        <f t="shared" si="34"/>
        <v>31026.818641866437</v>
      </c>
      <c r="M34" s="66">
        <f t="shared" si="34"/>
        <v>31337.086828285101</v>
      </c>
      <c r="N34" s="66">
        <f t="shared" si="34"/>
        <v>31650.457696567952</v>
      </c>
      <c r="O34" s="66">
        <f t="shared" si="34"/>
        <v>31966.962273533631</v>
      </c>
      <c r="P34" s="66">
        <f t="shared" si="34"/>
        <v>32286.631896268966</v>
      </c>
      <c r="Q34" s="66">
        <f t="shared" si="34"/>
        <v>32609.498215231655</v>
      </c>
      <c r="R34" s="66">
        <f t="shared" si="34"/>
        <v>32935.593197383969</v>
      </c>
      <c r="S34" s="66">
        <f t="shared" si="34"/>
        <v>33264.94912935781</v>
      </c>
      <c r="T34" s="66">
        <f t="shared" si="34"/>
        <v>33597.598620651392</v>
      </c>
      <c r="U34" s="66">
        <f t="shared" si="34"/>
        <v>33933.574606857903</v>
      </c>
      <c r="V34" s="66">
        <f t="shared" si="34"/>
        <v>34272.910352926483</v>
      </c>
      <c r="W34" s="66">
        <f t="shared" si="34"/>
        <v>34615.639456455749</v>
      </c>
      <c r="X34" s="66">
        <f t="shared" si="34"/>
        <v>34961.79585102031</v>
      </c>
      <c r="Y34" s="66">
        <f t="shared" si="34"/>
        <v>35311.41380953051</v>
      </c>
      <c r="Z34" s="66">
        <f t="shared" si="34"/>
        <v>35664.527947625815</v>
      </c>
      <c r="AA34" s="66">
        <f t="shared" si="34"/>
        <v>36021.173227102074</v>
      </c>
      <c r="AB34" s="66">
        <f t="shared" si="34"/>
        <v>36381.384959373092</v>
      </c>
      <c r="AC34" s="66">
        <f t="shared" si="34"/>
        <v>36745.198808966823</v>
      </c>
      <c r="AD34" s="66">
        <f t="shared" si="34"/>
        <v>37112.650797056493</v>
      </c>
      <c r="AE34" s="66">
        <f t="shared" si="34"/>
        <v>37483.777305027055</v>
      </c>
      <c r="AF34" s="68">
        <f t="shared" si="9"/>
        <v>804245.22114106535</v>
      </c>
      <c r="AJ34" s="46"/>
      <c r="AM34" s="46"/>
    </row>
    <row r="35" spans="1:39">
      <c r="A35" s="62" t="s">
        <v>231</v>
      </c>
      <c r="B35" s="77">
        <v>314624</v>
      </c>
      <c r="C35" s="78">
        <v>30605</v>
      </c>
      <c r="D35" s="79"/>
      <c r="E35" s="66">
        <v>0</v>
      </c>
      <c r="F35" s="67">
        <v>1.0049999999999999</v>
      </c>
      <c r="G35" s="66">
        <f t="shared" si="33"/>
        <v>0</v>
      </c>
      <c r="H35" s="66">
        <f t="shared" ref="H35" si="35">G35*F35</f>
        <v>0</v>
      </c>
      <c r="I35" s="66" t="s">
        <v>234</v>
      </c>
      <c r="J35" s="66" t="s">
        <v>234</v>
      </c>
      <c r="K35" s="66" t="s">
        <v>234</v>
      </c>
      <c r="L35" s="66" t="s">
        <v>234</v>
      </c>
      <c r="M35" s="66" t="s">
        <v>234</v>
      </c>
      <c r="N35" s="66" t="s">
        <v>234</v>
      </c>
      <c r="O35" s="66" t="s">
        <v>234</v>
      </c>
      <c r="P35" s="66" t="s">
        <v>234</v>
      </c>
      <c r="Q35" s="66" t="s">
        <v>234</v>
      </c>
      <c r="R35" s="66" t="s">
        <v>234</v>
      </c>
      <c r="S35" s="66" t="s">
        <v>234</v>
      </c>
      <c r="T35" s="66" t="s">
        <v>234</v>
      </c>
      <c r="U35" s="66" t="s">
        <v>234</v>
      </c>
      <c r="V35" s="66"/>
      <c r="W35" s="66"/>
      <c r="X35" s="66"/>
      <c r="Y35" s="66"/>
      <c r="Z35" s="66"/>
      <c r="AA35" s="66"/>
      <c r="AB35" s="66"/>
      <c r="AC35" s="66"/>
      <c r="AD35" s="66"/>
      <c r="AE35" s="66"/>
      <c r="AF35" s="68">
        <f t="shared" si="9"/>
        <v>0</v>
      </c>
      <c r="AJ35" s="46"/>
      <c r="AM35" s="46"/>
    </row>
    <row r="36" spans="1:39">
      <c r="A36" s="69" t="s">
        <v>232</v>
      </c>
      <c r="B36" s="63">
        <f t="shared" ref="B36:D36" si="36">SUM(B33:B35)</f>
        <v>344036</v>
      </c>
      <c r="C36" s="64">
        <f t="shared" si="36"/>
        <v>59484</v>
      </c>
      <c r="D36" s="65">
        <f t="shared" si="36"/>
        <v>29395</v>
      </c>
      <c r="E36" s="66">
        <f t="shared" si="1"/>
        <v>144305</v>
      </c>
      <c r="F36" s="70"/>
      <c r="G36" s="47">
        <f>SUM(G33:G35)</f>
        <v>29520.953333333335</v>
      </c>
      <c r="H36" s="47">
        <f t="shared" ref="H36:AE36" si="37">SUM(H33:H35)</f>
        <v>29816.162866666669</v>
      </c>
      <c r="I36" s="47">
        <f t="shared" si="37"/>
        <v>30114.324495333338</v>
      </c>
      <c r="J36" s="47">
        <f t="shared" si="37"/>
        <v>30415.467740286673</v>
      </c>
      <c r="K36" s="47">
        <f t="shared" si="37"/>
        <v>30719.622417689541</v>
      </c>
      <c r="L36" s="47">
        <f t="shared" si="37"/>
        <v>31026.818641866437</v>
      </c>
      <c r="M36" s="47">
        <f t="shared" si="37"/>
        <v>31337.086828285101</v>
      </c>
      <c r="N36" s="47">
        <f t="shared" si="37"/>
        <v>31650.457696567952</v>
      </c>
      <c r="O36" s="47">
        <f t="shared" si="37"/>
        <v>31966.962273533631</v>
      </c>
      <c r="P36" s="47">
        <f t="shared" si="37"/>
        <v>32286.631896268966</v>
      </c>
      <c r="Q36" s="47">
        <f t="shared" si="37"/>
        <v>32609.498215231655</v>
      </c>
      <c r="R36" s="47">
        <f t="shared" si="37"/>
        <v>32935.593197383969</v>
      </c>
      <c r="S36" s="47">
        <f t="shared" si="37"/>
        <v>33264.94912935781</v>
      </c>
      <c r="T36" s="47">
        <f t="shared" si="37"/>
        <v>33597.598620651392</v>
      </c>
      <c r="U36" s="47">
        <f t="shared" si="37"/>
        <v>33933.574606857903</v>
      </c>
      <c r="V36" s="47">
        <f t="shared" si="37"/>
        <v>34272.910352926483</v>
      </c>
      <c r="W36" s="47">
        <f t="shared" si="37"/>
        <v>34615.639456455749</v>
      </c>
      <c r="X36" s="47">
        <f t="shared" si="37"/>
        <v>34961.79585102031</v>
      </c>
      <c r="Y36" s="47">
        <f t="shared" si="37"/>
        <v>35311.41380953051</v>
      </c>
      <c r="Z36" s="47">
        <f t="shared" si="37"/>
        <v>35664.527947625815</v>
      </c>
      <c r="AA36" s="47">
        <f t="shared" si="37"/>
        <v>36021.173227102074</v>
      </c>
      <c r="AB36" s="47">
        <f t="shared" si="37"/>
        <v>36381.384959373092</v>
      </c>
      <c r="AC36" s="47">
        <f t="shared" si="37"/>
        <v>36745.198808966823</v>
      </c>
      <c r="AD36" s="47">
        <f t="shared" si="37"/>
        <v>37112.650797056493</v>
      </c>
      <c r="AE36" s="47">
        <f t="shared" si="37"/>
        <v>37483.777305027055</v>
      </c>
      <c r="AF36" s="71">
        <f t="shared" si="9"/>
        <v>804245.22114106535</v>
      </c>
      <c r="AJ36" s="46"/>
      <c r="AM36" s="46"/>
    </row>
    <row r="37" spans="1:39">
      <c r="A37" s="57" t="s">
        <v>238</v>
      </c>
      <c r="B37" s="58"/>
      <c r="C37" s="59"/>
      <c r="D37" s="60"/>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61"/>
    </row>
    <row r="38" spans="1:39">
      <c r="A38" s="62" t="s">
        <v>229</v>
      </c>
      <c r="B38" s="63">
        <v>2102555.41</v>
      </c>
      <c r="C38" s="64">
        <v>2183098</v>
      </c>
      <c r="D38" s="65">
        <v>2388361</v>
      </c>
      <c r="E38" s="66">
        <f t="shared" si="1"/>
        <v>2224671.4700000002</v>
      </c>
      <c r="F38" s="70">
        <v>1.01</v>
      </c>
      <c r="G38" s="66">
        <f>E38*F38</f>
        <v>2246918.1847000001</v>
      </c>
      <c r="H38" s="66">
        <f>G38*$F$38</f>
        <v>2269387.3665470001</v>
      </c>
      <c r="I38" s="66">
        <f t="shared" ref="I38:AE38" si="38">H38*$F$38</f>
        <v>2292081.2402124703</v>
      </c>
      <c r="J38" s="66">
        <f t="shared" si="38"/>
        <v>2315002.0526145948</v>
      </c>
      <c r="K38" s="66">
        <f t="shared" si="38"/>
        <v>2338152.0731407409</v>
      </c>
      <c r="L38" s="66">
        <f t="shared" si="38"/>
        <v>2361533.5938721481</v>
      </c>
      <c r="M38" s="66">
        <f t="shared" si="38"/>
        <v>2385148.9298108695</v>
      </c>
      <c r="N38" s="66">
        <f t="shared" si="38"/>
        <v>2409000.419108978</v>
      </c>
      <c r="O38" s="66">
        <f t="shared" si="38"/>
        <v>2433090.4233000679</v>
      </c>
      <c r="P38" s="66">
        <f t="shared" si="38"/>
        <v>2457421.3275330686</v>
      </c>
      <c r="Q38" s="66">
        <f t="shared" si="38"/>
        <v>2481995.5408083992</v>
      </c>
      <c r="R38" s="66">
        <f t="shared" si="38"/>
        <v>2506815.4962164834</v>
      </c>
      <c r="S38" s="66">
        <f t="shared" si="38"/>
        <v>2531883.6511786482</v>
      </c>
      <c r="T38" s="66">
        <f t="shared" si="38"/>
        <v>2557202.4876904348</v>
      </c>
      <c r="U38" s="66">
        <f t="shared" si="38"/>
        <v>2582774.512567339</v>
      </c>
      <c r="V38" s="66">
        <f t="shared" si="38"/>
        <v>2608602.2576930122</v>
      </c>
      <c r="W38" s="66">
        <f t="shared" si="38"/>
        <v>2634688.2802699422</v>
      </c>
      <c r="X38" s="66">
        <f t="shared" si="38"/>
        <v>2661035.1630726415</v>
      </c>
      <c r="Y38" s="66">
        <f t="shared" si="38"/>
        <v>2687645.5147033678</v>
      </c>
      <c r="Z38" s="66">
        <f t="shared" si="38"/>
        <v>2714521.9698504014</v>
      </c>
      <c r="AA38" s="66">
        <f t="shared" si="38"/>
        <v>2741667.1895489055</v>
      </c>
      <c r="AB38" s="66">
        <f t="shared" si="38"/>
        <v>2769083.8614443946</v>
      </c>
      <c r="AC38" s="66">
        <f t="shared" si="38"/>
        <v>2796774.7000588384</v>
      </c>
      <c r="AD38" s="66">
        <f t="shared" si="38"/>
        <v>2824742.4470594269</v>
      </c>
      <c r="AE38" s="66">
        <f t="shared" si="38"/>
        <v>2852989.8715300211</v>
      </c>
      <c r="AF38" s="68">
        <f t="shared" si="9"/>
        <v>61213240.369832188</v>
      </c>
      <c r="AJ38" s="46"/>
      <c r="AM38" s="46"/>
    </row>
    <row r="39" spans="1:39">
      <c r="A39" s="62" t="s">
        <v>230</v>
      </c>
      <c r="B39" s="63">
        <v>4711188.46</v>
      </c>
      <c r="C39" s="64">
        <v>4840559</v>
      </c>
      <c r="D39" s="65">
        <v>4962063</v>
      </c>
      <c r="E39" s="66">
        <f t="shared" si="1"/>
        <v>4837936.82</v>
      </c>
      <c r="F39" s="70">
        <v>1.01</v>
      </c>
      <c r="G39" s="66">
        <f t="shared" ref="G39:G40" si="39">E39*F39</f>
        <v>4886316.1882000007</v>
      </c>
      <c r="H39" s="66">
        <f>G39*$F$39</f>
        <v>4935179.3500820007</v>
      </c>
      <c r="I39" s="66">
        <f t="shared" ref="I39:AE39" si="40">H39*$F$39</f>
        <v>4984531.1435828209</v>
      </c>
      <c r="J39" s="66">
        <f t="shared" si="40"/>
        <v>5034376.4550186489</v>
      </c>
      <c r="K39" s="66">
        <f t="shared" si="40"/>
        <v>5084720.2195688356</v>
      </c>
      <c r="L39" s="66">
        <f t="shared" si="40"/>
        <v>5135567.4217645237</v>
      </c>
      <c r="M39" s="66">
        <f t="shared" si="40"/>
        <v>5186923.0959821688</v>
      </c>
      <c r="N39" s="66">
        <f t="shared" si="40"/>
        <v>5238792.3269419903</v>
      </c>
      <c r="O39" s="66">
        <f t="shared" si="40"/>
        <v>5291180.2502114102</v>
      </c>
      <c r="P39" s="66">
        <f t="shared" si="40"/>
        <v>5344092.0527135246</v>
      </c>
      <c r="Q39" s="66">
        <f t="shared" si="40"/>
        <v>5397532.9732406596</v>
      </c>
      <c r="R39" s="66">
        <f t="shared" si="40"/>
        <v>5451508.3029730665</v>
      </c>
      <c r="S39" s="66">
        <f t="shared" si="40"/>
        <v>5506023.3860027976</v>
      </c>
      <c r="T39" s="66">
        <f t="shared" si="40"/>
        <v>5561083.6198628256</v>
      </c>
      <c r="U39" s="66">
        <f t="shared" si="40"/>
        <v>5616694.4560614536</v>
      </c>
      <c r="V39" s="66">
        <f t="shared" si="40"/>
        <v>5672861.400622068</v>
      </c>
      <c r="W39" s="66">
        <f t="shared" si="40"/>
        <v>5729590.0146282883</v>
      </c>
      <c r="X39" s="66">
        <f t="shared" si="40"/>
        <v>5786885.9147745715</v>
      </c>
      <c r="Y39" s="66">
        <f t="shared" si="40"/>
        <v>5844754.7739223177</v>
      </c>
      <c r="Z39" s="66">
        <f t="shared" si="40"/>
        <v>5903202.3216615412</v>
      </c>
      <c r="AA39" s="66">
        <f t="shared" si="40"/>
        <v>5962234.3448781567</v>
      </c>
      <c r="AB39" s="66">
        <f t="shared" si="40"/>
        <v>6021856.6883269381</v>
      </c>
      <c r="AC39" s="66">
        <f t="shared" si="40"/>
        <v>6082075.2552102078</v>
      </c>
      <c r="AD39" s="66">
        <f t="shared" si="40"/>
        <v>6142896.0077623101</v>
      </c>
      <c r="AE39" s="66">
        <f t="shared" si="40"/>
        <v>6204324.967839933</v>
      </c>
      <c r="AF39" s="68">
        <f t="shared" si="9"/>
        <v>133118886.74363306</v>
      </c>
      <c r="AJ39" s="46"/>
      <c r="AM39" s="46"/>
    </row>
    <row r="40" spans="1:39">
      <c r="A40" s="62" t="s">
        <v>231</v>
      </c>
      <c r="B40" s="63">
        <v>3963278.33</v>
      </c>
      <c r="C40" s="64">
        <v>3512123</v>
      </c>
      <c r="D40" s="65">
        <v>1659628</v>
      </c>
      <c r="E40" s="66">
        <f>D40</f>
        <v>1659628</v>
      </c>
      <c r="F40" s="67">
        <v>1.0049999999999999</v>
      </c>
      <c r="G40" s="66">
        <f t="shared" si="39"/>
        <v>1667926.14</v>
      </c>
      <c r="H40" s="66">
        <f>G40*$F$40</f>
        <v>1676265.7706999998</v>
      </c>
      <c r="I40" s="66">
        <f t="shared" ref="I40:AE40" si="41">H40*$F$40</f>
        <v>1684647.0995534996</v>
      </c>
      <c r="J40" s="66">
        <f t="shared" si="41"/>
        <v>1693070.3350512669</v>
      </c>
      <c r="K40" s="66">
        <f t="shared" si="41"/>
        <v>1701535.6867265231</v>
      </c>
      <c r="L40" s="66">
        <f t="shared" si="41"/>
        <v>1710043.3651601556</v>
      </c>
      <c r="M40" s="66">
        <f t="shared" si="41"/>
        <v>1718593.5819859561</v>
      </c>
      <c r="N40" s="66">
        <f t="shared" si="41"/>
        <v>1727186.5498958856</v>
      </c>
      <c r="O40" s="66">
        <f t="shared" si="41"/>
        <v>1735822.4826453649</v>
      </c>
      <c r="P40" s="66">
        <f t="shared" si="41"/>
        <v>1744501.5950585916</v>
      </c>
      <c r="Q40" s="66">
        <f t="shared" si="41"/>
        <v>1753224.1030338844</v>
      </c>
      <c r="R40" s="66">
        <f t="shared" si="41"/>
        <v>1761990.2235490538</v>
      </c>
      <c r="S40" s="66">
        <f t="shared" si="41"/>
        <v>1770800.1746667989</v>
      </c>
      <c r="T40" s="66">
        <f t="shared" si="41"/>
        <v>1779654.1755401327</v>
      </c>
      <c r="U40" s="66">
        <f t="shared" si="41"/>
        <v>1788552.4464178332</v>
      </c>
      <c r="V40" s="66">
        <f t="shared" si="41"/>
        <v>1797495.2086499222</v>
      </c>
      <c r="W40" s="66">
        <f t="shared" si="41"/>
        <v>1806482.6846931716</v>
      </c>
      <c r="X40" s="66">
        <f t="shared" si="41"/>
        <v>1815515.0981166372</v>
      </c>
      <c r="Y40" s="66">
        <f t="shared" si="41"/>
        <v>1824592.6736072202</v>
      </c>
      <c r="Z40" s="66">
        <f t="shared" si="41"/>
        <v>1833715.636975256</v>
      </c>
      <c r="AA40" s="66">
        <f t="shared" si="41"/>
        <v>1842884.2151601322</v>
      </c>
      <c r="AB40" s="66">
        <f t="shared" si="41"/>
        <v>1852098.6362359326</v>
      </c>
      <c r="AC40" s="66">
        <f t="shared" si="41"/>
        <v>1861359.1294171121</v>
      </c>
      <c r="AD40" s="66">
        <f t="shared" si="41"/>
        <v>1870665.9250641975</v>
      </c>
      <c r="AE40" s="66">
        <f t="shared" si="41"/>
        <v>1880019.2546895184</v>
      </c>
      <c r="AF40" s="68">
        <f t="shared" si="9"/>
        <v>42630716.052594051</v>
      </c>
      <c r="AJ40" s="46"/>
      <c r="AM40" s="46"/>
    </row>
    <row r="41" spans="1:39" ht="18">
      <c r="A41" s="69" t="s">
        <v>241</v>
      </c>
      <c r="B41" s="63">
        <f t="shared" ref="B41:D41" si="42">SUM(B38:B40)</f>
        <v>10777022.199999999</v>
      </c>
      <c r="C41" s="64">
        <f t="shared" si="42"/>
        <v>10535780</v>
      </c>
      <c r="D41" s="65">
        <f t="shared" si="42"/>
        <v>9010052</v>
      </c>
      <c r="E41" s="66">
        <f t="shared" si="1"/>
        <v>10107618.066666666</v>
      </c>
      <c r="F41" s="70"/>
      <c r="G41" s="47">
        <f>SUM(G38:G40)</f>
        <v>8801160.5129000004</v>
      </c>
      <c r="H41" s="47">
        <f t="shared" ref="H41:AE41" si="43">SUM(H38:H40)</f>
        <v>8880832.4873290006</v>
      </c>
      <c r="I41" s="47">
        <f t="shared" si="43"/>
        <v>8961259.4833487906</v>
      </c>
      <c r="J41" s="47">
        <f t="shared" si="43"/>
        <v>9042448.8426845111</v>
      </c>
      <c r="K41" s="47">
        <f t="shared" si="43"/>
        <v>9124407.9794360995</v>
      </c>
      <c r="L41" s="47">
        <f t="shared" si="43"/>
        <v>9207144.3807968274</v>
      </c>
      <c r="M41" s="47">
        <f t="shared" si="43"/>
        <v>9290665.6077789944</v>
      </c>
      <c r="N41" s="47">
        <f t="shared" si="43"/>
        <v>9374979.2959468551</v>
      </c>
      <c r="O41" s="47">
        <f t="shared" si="43"/>
        <v>9460093.1561568435</v>
      </c>
      <c r="P41" s="47">
        <f t="shared" si="43"/>
        <v>9546014.9753051847</v>
      </c>
      <c r="Q41" s="47">
        <f t="shared" si="43"/>
        <v>9632752.6170829423</v>
      </c>
      <c r="R41" s="47">
        <f t="shared" si="43"/>
        <v>9720314.0227386039</v>
      </c>
      <c r="S41" s="47">
        <f t="shared" si="43"/>
        <v>9808707.2118482459</v>
      </c>
      <c r="T41" s="47">
        <f t="shared" si="43"/>
        <v>9897940.2830933928</v>
      </c>
      <c r="U41" s="47">
        <f t="shared" si="43"/>
        <v>9988021.4150466248</v>
      </c>
      <c r="V41" s="47">
        <f t="shared" si="43"/>
        <v>10078958.866965003</v>
      </c>
      <c r="W41" s="47">
        <f t="shared" si="43"/>
        <v>10170760.979591403</v>
      </c>
      <c r="X41" s="47">
        <f t="shared" si="43"/>
        <v>10263436.175963849</v>
      </c>
      <c r="Y41" s="47">
        <f t="shared" si="43"/>
        <v>10356992.962232906</v>
      </c>
      <c r="Z41" s="47">
        <f t="shared" si="43"/>
        <v>10451439.928487198</v>
      </c>
      <c r="AA41" s="47">
        <f t="shared" si="43"/>
        <v>10546785.749587193</v>
      </c>
      <c r="AB41" s="47">
        <f t="shared" si="43"/>
        <v>10643039.186007265</v>
      </c>
      <c r="AC41" s="47">
        <f t="shared" si="43"/>
        <v>10740209.084686158</v>
      </c>
      <c r="AD41" s="47">
        <f t="shared" si="43"/>
        <v>10838304.379885934</v>
      </c>
      <c r="AE41" s="47">
        <f t="shared" si="43"/>
        <v>10937334.094059473</v>
      </c>
      <c r="AF41" s="71">
        <f t="shared" si="9"/>
        <v>236962843.16605929</v>
      </c>
      <c r="AJ41" s="46"/>
      <c r="AM41" s="46"/>
    </row>
    <row r="42" spans="1:39">
      <c r="A42" s="72" t="s">
        <v>217</v>
      </c>
      <c r="B42" s="63"/>
      <c r="C42" s="64"/>
      <c r="D42" s="65"/>
      <c r="E42" s="66"/>
      <c r="F42" s="70"/>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68"/>
      <c r="AJ42" s="46"/>
      <c r="AM42" s="46"/>
    </row>
    <row r="43" spans="1:39">
      <c r="A43" s="62" t="s">
        <v>229</v>
      </c>
      <c r="B43" s="63">
        <v>529607.40999999992</v>
      </c>
      <c r="C43" s="64">
        <v>528068.79</v>
      </c>
      <c r="D43" s="65">
        <v>384187</v>
      </c>
      <c r="E43" s="66">
        <f t="shared" si="1"/>
        <v>480621.06666666665</v>
      </c>
      <c r="F43" s="70">
        <v>1.01</v>
      </c>
      <c r="G43" s="66">
        <f>E43*F43</f>
        <v>485427.27733333333</v>
      </c>
      <c r="H43" s="66">
        <f>G43*$F$43</f>
        <v>490281.55010666669</v>
      </c>
      <c r="I43" s="66">
        <f t="shared" ref="I43:AE43" si="44">H43*$F$43</f>
        <v>495184.36560773337</v>
      </c>
      <c r="J43" s="66">
        <f t="shared" si="44"/>
        <v>500136.20926381071</v>
      </c>
      <c r="K43" s="66">
        <f t="shared" si="44"/>
        <v>505137.57135644881</v>
      </c>
      <c r="L43" s="66">
        <f t="shared" si="44"/>
        <v>510188.94707001332</v>
      </c>
      <c r="M43" s="66">
        <f t="shared" si="44"/>
        <v>515290.83654071344</v>
      </c>
      <c r="N43" s="66">
        <f t="shared" si="44"/>
        <v>520443.74490612058</v>
      </c>
      <c r="O43" s="66">
        <f t="shared" si="44"/>
        <v>525648.18235518178</v>
      </c>
      <c r="P43" s="66">
        <f t="shared" si="44"/>
        <v>530904.6641787336</v>
      </c>
      <c r="Q43" s="66">
        <f t="shared" si="44"/>
        <v>536213.710820521</v>
      </c>
      <c r="R43" s="66">
        <f t="shared" si="44"/>
        <v>541575.84792872623</v>
      </c>
      <c r="S43" s="66">
        <f t="shared" si="44"/>
        <v>546991.6064080135</v>
      </c>
      <c r="T43" s="66">
        <f t="shared" si="44"/>
        <v>552461.52247209358</v>
      </c>
      <c r="U43" s="66">
        <f t="shared" si="44"/>
        <v>557986.13769681449</v>
      </c>
      <c r="V43" s="66">
        <f t="shared" si="44"/>
        <v>563565.99907378259</v>
      </c>
      <c r="W43" s="66">
        <f t="shared" si="44"/>
        <v>569201.65906452038</v>
      </c>
      <c r="X43" s="66">
        <f t="shared" si="44"/>
        <v>574893.67565516557</v>
      </c>
      <c r="Y43" s="66">
        <f t="shared" si="44"/>
        <v>580642.61241171719</v>
      </c>
      <c r="Z43" s="66">
        <f t="shared" si="44"/>
        <v>586449.03853583441</v>
      </c>
      <c r="AA43" s="66">
        <f t="shared" si="44"/>
        <v>592313.52892119274</v>
      </c>
      <c r="AB43" s="66">
        <f t="shared" si="44"/>
        <v>598236.66421040474</v>
      </c>
      <c r="AC43" s="66">
        <f t="shared" si="44"/>
        <v>604219.03085250873</v>
      </c>
      <c r="AD43" s="66">
        <f t="shared" si="44"/>
        <v>610261.22116103384</v>
      </c>
      <c r="AE43" s="66">
        <f t="shared" si="44"/>
        <v>616363.83337264415</v>
      </c>
      <c r="AF43" s="68">
        <f t="shared" si="9"/>
        <v>13224592.159970399</v>
      </c>
      <c r="AJ43" s="46"/>
      <c r="AM43" s="46"/>
    </row>
    <row r="44" spans="1:39">
      <c r="A44" s="62" t="s">
        <v>230</v>
      </c>
      <c r="B44" s="63">
        <v>804918.52999999991</v>
      </c>
      <c r="C44" s="64">
        <v>763904.80999999994</v>
      </c>
      <c r="D44" s="65">
        <v>769293</v>
      </c>
      <c r="E44" s="66">
        <f t="shared" si="1"/>
        <v>779372.11333333328</v>
      </c>
      <c r="F44" s="70">
        <v>1.01</v>
      </c>
      <c r="G44" s="66">
        <f t="shared" ref="G44:G45" si="45">E44*F44</f>
        <v>787165.83446666657</v>
      </c>
      <c r="H44" s="66">
        <f>G44*$F$44</f>
        <v>795037.49281133327</v>
      </c>
      <c r="I44" s="66">
        <f t="shared" ref="I44:AE44" si="46">H44*$F$44</f>
        <v>802987.86773944658</v>
      </c>
      <c r="J44" s="66">
        <f t="shared" si="46"/>
        <v>811017.74641684105</v>
      </c>
      <c r="K44" s="66">
        <f t="shared" si="46"/>
        <v>819127.92388100945</v>
      </c>
      <c r="L44" s="66">
        <f t="shared" si="46"/>
        <v>827319.20311981952</v>
      </c>
      <c r="M44" s="66">
        <f t="shared" si="46"/>
        <v>835592.3951510177</v>
      </c>
      <c r="N44" s="66">
        <f t="shared" si="46"/>
        <v>843948.31910252792</v>
      </c>
      <c r="O44" s="66">
        <f t="shared" si="46"/>
        <v>852387.80229355325</v>
      </c>
      <c r="P44" s="66">
        <f t="shared" si="46"/>
        <v>860911.68031648884</v>
      </c>
      <c r="Q44" s="66">
        <f t="shared" si="46"/>
        <v>869520.79711965378</v>
      </c>
      <c r="R44" s="66">
        <f t="shared" si="46"/>
        <v>878216.00509085029</v>
      </c>
      <c r="S44" s="66">
        <f t="shared" si="46"/>
        <v>886998.16514175874</v>
      </c>
      <c r="T44" s="66">
        <f t="shared" si="46"/>
        <v>895868.1467931763</v>
      </c>
      <c r="U44" s="66">
        <f t="shared" si="46"/>
        <v>904826.82826110802</v>
      </c>
      <c r="V44" s="66">
        <f t="shared" si="46"/>
        <v>913875.09654371906</v>
      </c>
      <c r="W44" s="66">
        <f t="shared" si="46"/>
        <v>923013.84750915621</v>
      </c>
      <c r="X44" s="66">
        <f t="shared" si="46"/>
        <v>932243.98598424776</v>
      </c>
      <c r="Y44" s="66">
        <f t="shared" si="46"/>
        <v>941566.42584409029</v>
      </c>
      <c r="Z44" s="66">
        <f t="shared" si="46"/>
        <v>950982.09010253125</v>
      </c>
      <c r="AA44" s="66">
        <f t="shared" si="46"/>
        <v>960491.91100355657</v>
      </c>
      <c r="AB44" s="66">
        <f t="shared" si="46"/>
        <v>970096.83011359209</v>
      </c>
      <c r="AC44" s="66">
        <f t="shared" si="46"/>
        <v>979797.79841472802</v>
      </c>
      <c r="AD44" s="66">
        <f t="shared" si="46"/>
        <v>989595.77639887528</v>
      </c>
      <c r="AE44" s="66">
        <f t="shared" si="46"/>
        <v>999491.73416286404</v>
      </c>
      <c r="AF44" s="68">
        <f t="shared" si="9"/>
        <v>21444915.869315948</v>
      </c>
      <c r="AJ44" s="46"/>
      <c r="AM44" s="46"/>
    </row>
    <row r="45" spans="1:39">
      <c r="A45" s="62" t="s">
        <v>231</v>
      </c>
      <c r="B45" s="63">
        <v>172962</v>
      </c>
      <c r="C45" s="64">
        <v>1032303.3099999999</v>
      </c>
      <c r="D45" s="65">
        <v>10185</v>
      </c>
      <c r="E45" s="66">
        <f>(B45+D45)/2</f>
        <v>91573.5</v>
      </c>
      <c r="F45" s="67">
        <v>1.0049999999999999</v>
      </c>
      <c r="G45" s="66">
        <f t="shared" si="45"/>
        <v>92031.367499999993</v>
      </c>
      <c r="H45" s="66">
        <f>G45*$F$45</f>
        <v>92491.524337499985</v>
      </c>
      <c r="I45" s="66">
        <f t="shared" ref="I45:AE45" si="47">H45*$F$45</f>
        <v>92953.981959187469</v>
      </c>
      <c r="J45" s="66">
        <f t="shared" si="47"/>
        <v>93418.751868983396</v>
      </c>
      <c r="K45" s="66">
        <f t="shared" si="47"/>
        <v>93885.845628328301</v>
      </c>
      <c r="L45" s="66">
        <f t="shared" si="47"/>
        <v>94355.274856469929</v>
      </c>
      <c r="M45" s="66">
        <f t="shared" si="47"/>
        <v>94827.051230752273</v>
      </c>
      <c r="N45" s="66">
        <f t="shared" si="47"/>
        <v>95301.186486906023</v>
      </c>
      <c r="O45" s="66">
        <f t="shared" si="47"/>
        <v>95777.692419340543</v>
      </c>
      <c r="P45" s="66">
        <f t="shared" si="47"/>
        <v>96256.580881437229</v>
      </c>
      <c r="Q45" s="66">
        <f t="shared" si="47"/>
        <v>96737.863785844398</v>
      </c>
      <c r="R45" s="66">
        <f t="shared" si="47"/>
        <v>97221.553104773615</v>
      </c>
      <c r="S45" s="66">
        <f t="shared" si="47"/>
        <v>97707.660870297477</v>
      </c>
      <c r="T45" s="66">
        <f t="shared" si="47"/>
        <v>98196.199174648951</v>
      </c>
      <c r="U45" s="66">
        <f t="shared" si="47"/>
        <v>98687.180170522188</v>
      </c>
      <c r="V45" s="66">
        <f t="shared" si="47"/>
        <v>99180.616071374781</v>
      </c>
      <c r="W45" s="66">
        <f t="shared" si="47"/>
        <v>99676.519151731642</v>
      </c>
      <c r="X45" s="66">
        <f t="shared" si="47"/>
        <v>100174.90174749029</v>
      </c>
      <c r="Y45" s="66">
        <f t="shared" si="47"/>
        <v>100675.77625622773</v>
      </c>
      <c r="Z45" s="66">
        <f t="shared" si="47"/>
        <v>101179.15513750886</v>
      </c>
      <c r="AA45" s="66">
        <f t="shared" si="47"/>
        <v>101685.05091319639</v>
      </c>
      <c r="AB45" s="66">
        <f t="shared" si="47"/>
        <v>102193.47616776236</v>
      </c>
      <c r="AC45" s="66">
        <f t="shared" si="47"/>
        <v>102704.44354860116</v>
      </c>
      <c r="AD45" s="66">
        <f t="shared" si="47"/>
        <v>103217.96576634416</v>
      </c>
      <c r="AE45" s="66">
        <f t="shared" si="47"/>
        <v>103734.05559517587</v>
      </c>
      <c r="AF45" s="68">
        <f t="shared" si="9"/>
        <v>2352240.3071304047</v>
      </c>
      <c r="AJ45" s="46"/>
      <c r="AM45" s="46"/>
    </row>
    <row r="46" spans="1:39" ht="15.75" thickBot="1">
      <c r="A46" s="88" t="s">
        <v>232</v>
      </c>
      <c r="B46" s="89">
        <f t="shared" ref="B46:D46" si="48">SUM(B43:B45)</f>
        <v>1507487.94</v>
      </c>
      <c r="C46" s="90">
        <f t="shared" si="48"/>
        <v>2324276.91</v>
      </c>
      <c r="D46" s="91">
        <f t="shared" si="48"/>
        <v>1163665</v>
      </c>
      <c r="E46" s="92">
        <f t="shared" si="1"/>
        <v>1665143.2833333332</v>
      </c>
      <c r="F46" s="93"/>
      <c r="G46" s="94">
        <f>SUM(G43:G45)</f>
        <v>1364624.4792999998</v>
      </c>
      <c r="H46" s="94">
        <f t="shared" ref="H46:AE46" si="49">SUM(H43:H45)</f>
        <v>1377810.5672554998</v>
      </c>
      <c r="I46" s="94">
        <f t="shared" si="49"/>
        <v>1391126.2153063673</v>
      </c>
      <c r="J46" s="94">
        <f t="shared" si="49"/>
        <v>1404572.7075496353</v>
      </c>
      <c r="K46" s="94">
        <f t="shared" si="49"/>
        <v>1418151.3408657867</v>
      </c>
      <c r="L46" s="94">
        <f t="shared" si="49"/>
        <v>1431863.4250463026</v>
      </c>
      <c r="M46" s="94">
        <f t="shared" si="49"/>
        <v>1445710.2829224835</v>
      </c>
      <c r="N46" s="94">
        <f t="shared" si="49"/>
        <v>1459693.2504955544</v>
      </c>
      <c r="O46" s="94">
        <f t="shared" si="49"/>
        <v>1473813.6770680756</v>
      </c>
      <c r="P46" s="94">
        <f t="shared" si="49"/>
        <v>1488072.9253766597</v>
      </c>
      <c r="Q46" s="94">
        <f t="shared" si="49"/>
        <v>1502472.3717260191</v>
      </c>
      <c r="R46" s="94">
        <f t="shared" si="49"/>
        <v>1517013.4061243501</v>
      </c>
      <c r="S46" s="94">
        <f t="shared" si="49"/>
        <v>1531697.4324200698</v>
      </c>
      <c r="T46" s="94">
        <f t="shared" si="49"/>
        <v>1546525.8684399186</v>
      </c>
      <c r="U46" s="94">
        <f t="shared" si="49"/>
        <v>1561500.1461284445</v>
      </c>
      <c r="V46" s="94">
        <f t="shared" si="49"/>
        <v>1576621.7116888764</v>
      </c>
      <c r="W46" s="94">
        <f t="shared" si="49"/>
        <v>1591892.0257254082</v>
      </c>
      <c r="X46" s="94">
        <f t="shared" si="49"/>
        <v>1607312.5633869036</v>
      </c>
      <c r="Y46" s="94">
        <f t="shared" si="49"/>
        <v>1622884.8145120351</v>
      </c>
      <c r="Z46" s="94">
        <f t="shared" si="49"/>
        <v>1638610.2837758746</v>
      </c>
      <c r="AA46" s="94">
        <f t="shared" si="49"/>
        <v>1654490.4908379456</v>
      </c>
      <c r="AB46" s="94">
        <f t="shared" si="49"/>
        <v>1670526.9704917592</v>
      </c>
      <c r="AC46" s="94">
        <f t="shared" si="49"/>
        <v>1686721.272815838</v>
      </c>
      <c r="AD46" s="94">
        <f t="shared" si="49"/>
        <v>1703074.9633262535</v>
      </c>
      <c r="AE46" s="94">
        <f t="shared" si="49"/>
        <v>1719589.623130684</v>
      </c>
      <c r="AF46" s="95">
        <f t="shared" si="9"/>
        <v>37021748.336416751</v>
      </c>
      <c r="AJ46" s="46"/>
      <c r="AM46" s="46"/>
    </row>
    <row r="49" spans="1:1">
      <c r="A49" s="44" t="s">
        <v>239</v>
      </c>
    </row>
    <row r="50" spans="1:1">
      <c r="A50" s="44" t="s">
        <v>240</v>
      </c>
    </row>
    <row r="51" spans="1:1">
      <c r="A51" s="44"/>
    </row>
    <row r="52" spans="1:1">
      <c r="A52" s="44"/>
    </row>
  </sheetData>
  <mergeCells count="3">
    <mergeCell ref="B5:D5"/>
    <mergeCell ref="G5:AE5"/>
    <mergeCell ref="AF5:AF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5"/>
  <sheetViews>
    <sheetView workbookViewId="0">
      <selection activeCell="K10" sqref="K10"/>
    </sheetView>
  </sheetViews>
  <sheetFormatPr defaultRowHeight="15"/>
  <cols>
    <col min="4" max="4" width="14" customWidth="1"/>
    <col min="5" max="5" width="38.42578125" customWidth="1"/>
    <col min="6" max="7" width="19.42578125" customWidth="1"/>
    <col min="8" max="8" width="16.5703125" bestFit="1" customWidth="1"/>
  </cols>
  <sheetData>
    <row r="3" spans="3:8">
      <c r="C3" s="43" t="s">
        <v>351</v>
      </c>
    </row>
    <row r="6" spans="3:8">
      <c r="C6" t="s">
        <v>354</v>
      </c>
    </row>
    <row r="8" spans="3:8" ht="26.25" customHeight="1">
      <c r="C8" s="178" t="s">
        <v>363</v>
      </c>
      <c r="D8" s="178" t="s">
        <v>352</v>
      </c>
      <c r="E8" s="178" t="s">
        <v>353</v>
      </c>
      <c r="F8" s="178" t="s">
        <v>366</v>
      </c>
      <c r="G8" s="178" t="s">
        <v>365</v>
      </c>
      <c r="H8" s="178" t="s">
        <v>356</v>
      </c>
    </row>
    <row r="9" spans="3:8" ht="45">
      <c r="C9" s="174">
        <v>1</v>
      </c>
      <c r="D9" s="175" t="s">
        <v>20</v>
      </c>
      <c r="E9" s="175" t="s">
        <v>367</v>
      </c>
      <c r="F9" s="177">
        <f>69524+55476</f>
        <v>125000</v>
      </c>
      <c r="G9" s="174">
        <v>2014</v>
      </c>
      <c r="H9" s="176" t="s">
        <v>360</v>
      </c>
    </row>
    <row r="10" spans="3:8" ht="45">
      <c r="C10" s="174">
        <v>2</v>
      </c>
      <c r="D10" s="175" t="s">
        <v>36</v>
      </c>
      <c r="E10" s="175" t="s">
        <v>359</v>
      </c>
      <c r="F10" s="177">
        <v>151996</v>
      </c>
      <c r="G10" s="174">
        <v>2015</v>
      </c>
      <c r="H10" s="176" t="s">
        <v>357</v>
      </c>
    </row>
    <row r="11" spans="3:8" ht="30">
      <c r="C11" s="174">
        <v>3</v>
      </c>
      <c r="D11" s="175" t="s">
        <v>192</v>
      </c>
      <c r="E11" s="175" t="s">
        <v>368</v>
      </c>
      <c r="F11" s="177">
        <v>60000</v>
      </c>
      <c r="G11" s="174">
        <v>2017</v>
      </c>
      <c r="H11" s="176" t="s">
        <v>361</v>
      </c>
    </row>
    <row r="12" spans="3:8" ht="30">
      <c r="C12" s="174">
        <v>4</v>
      </c>
      <c r="D12" s="175" t="s">
        <v>27</v>
      </c>
      <c r="E12" s="175" t="s">
        <v>355</v>
      </c>
      <c r="F12" s="177">
        <v>42655</v>
      </c>
      <c r="G12" s="174">
        <v>2017</v>
      </c>
      <c r="H12" s="176" t="s">
        <v>357</v>
      </c>
    </row>
    <row r="13" spans="3:8" ht="30">
      <c r="C13" s="174">
        <v>5</v>
      </c>
      <c r="D13" s="175" t="s">
        <v>36</v>
      </c>
      <c r="E13" s="175" t="s">
        <v>369</v>
      </c>
      <c r="F13" s="177">
        <v>68500</v>
      </c>
      <c r="G13" s="174">
        <v>2018</v>
      </c>
      <c r="H13" s="176" t="s">
        <v>357</v>
      </c>
    </row>
    <row r="14" spans="3:8" ht="30">
      <c r="C14" s="174">
        <v>6</v>
      </c>
      <c r="D14" s="175" t="s">
        <v>364</v>
      </c>
      <c r="E14" s="175" t="s">
        <v>358</v>
      </c>
      <c r="F14" s="177">
        <v>70000</v>
      </c>
      <c r="G14" s="174">
        <v>2017</v>
      </c>
      <c r="H14" s="176" t="s">
        <v>362</v>
      </c>
    </row>
    <row r="15" spans="3:8">
      <c r="D15" s="173"/>
      <c r="E15" s="17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C8"/>
  <sheetViews>
    <sheetView workbookViewId="0">
      <selection activeCell="C6" sqref="C6"/>
    </sheetView>
  </sheetViews>
  <sheetFormatPr defaultRowHeight="15"/>
  <sheetData>
    <row r="3" spans="3:3">
      <c r="C3" s="43" t="s">
        <v>348</v>
      </c>
    </row>
    <row r="6" spans="3:3">
      <c r="C6" t="s">
        <v>349</v>
      </c>
    </row>
    <row r="8" spans="3:3">
      <c r="C8" s="172" t="s">
        <v>350</v>
      </c>
    </row>
  </sheetData>
  <hyperlinks>
    <hyperlink ref="C8"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42"/>
  <sheetViews>
    <sheetView workbookViewId="0">
      <selection activeCell="C17" sqref="C17"/>
    </sheetView>
  </sheetViews>
  <sheetFormatPr defaultRowHeight="15"/>
  <cols>
    <col min="2" max="2" width="32.140625" bestFit="1" customWidth="1"/>
    <col min="3" max="3" width="27.5703125" customWidth="1"/>
    <col min="4" max="4" width="27.42578125" customWidth="1"/>
  </cols>
  <sheetData>
    <row r="3" spans="2:4">
      <c r="B3" t="s">
        <v>262</v>
      </c>
    </row>
    <row r="5" spans="2:4">
      <c r="B5" t="s">
        <v>221</v>
      </c>
    </row>
    <row r="6" spans="2:4" ht="15.75" thickBot="1"/>
    <row r="7" spans="2:4" ht="15.75" thickBot="1">
      <c r="B7" s="1" t="s">
        <v>1</v>
      </c>
      <c r="C7" s="2" t="s">
        <v>2</v>
      </c>
      <c r="D7" s="2" t="s">
        <v>3</v>
      </c>
    </row>
    <row r="8" spans="2:4" ht="15.75" thickBot="1">
      <c r="B8" s="3" t="s">
        <v>60</v>
      </c>
      <c r="C8" s="4" t="s">
        <v>26</v>
      </c>
      <c r="D8" s="4" t="s">
        <v>20</v>
      </c>
    </row>
    <row r="9" spans="2:4" ht="15.75" thickBot="1">
      <c r="B9" s="3" t="s">
        <v>245</v>
      </c>
      <c r="C9" s="4" t="s">
        <v>69</v>
      </c>
      <c r="D9" s="4" t="s">
        <v>33</v>
      </c>
    </row>
    <row r="10" spans="2:4" ht="15.75" thickBot="1">
      <c r="B10" s="3" t="s">
        <v>5</v>
      </c>
      <c r="C10" s="4" t="s">
        <v>6</v>
      </c>
      <c r="D10" s="4" t="s">
        <v>7</v>
      </c>
    </row>
    <row r="11" spans="2:4" ht="15.75" thickBot="1">
      <c r="B11" s="3" t="s">
        <v>54</v>
      </c>
      <c r="C11" s="4" t="s">
        <v>55</v>
      </c>
      <c r="D11" s="4" t="s">
        <v>56</v>
      </c>
    </row>
    <row r="12" spans="2:4" ht="15.75" thickBot="1">
      <c r="B12" s="3" t="s">
        <v>12</v>
      </c>
      <c r="C12" s="4" t="s">
        <v>8</v>
      </c>
      <c r="D12" s="4" t="s">
        <v>13</v>
      </c>
    </row>
    <row r="13" spans="2:4" ht="15.75" thickBot="1">
      <c r="B13" s="3" t="s">
        <v>63</v>
      </c>
      <c r="C13" s="4" t="s">
        <v>26</v>
      </c>
      <c r="D13" s="4" t="s">
        <v>4</v>
      </c>
    </row>
    <row r="14" spans="2:4" ht="15.75" thickBot="1">
      <c r="B14" s="3" t="s">
        <v>64</v>
      </c>
      <c r="C14" s="4" t="s">
        <v>26</v>
      </c>
      <c r="D14" s="4" t="s">
        <v>31</v>
      </c>
    </row>
    <row r="15" spans="2:4" ht="15.75" thickBot="1">
      <c r="B15" s="3" t="s">
        <v>246</v>
      </c>
      <c r="C15" s="4" t="s">
        <v>23</v>
      </c>
      <c r="D15" s="4" t="s">
        <v>24</v>
      </c>
    </row>
    <row r="16" spans="2:4" ht="15.75" thickBot="1">
      <c r="B16" s="3" t="s">
        <v>37</v>
      </c>
      <c r="C16" s="4" t="s">
        <v>375</v>
      </c>
      <c r="D16" s="4" t="s">
        <v>39</v>
      </c>
    </row>
    <row r="17" spans="2:4" ht="15.75" thickBot="1">
      <c r="B17" s="3" t="s">
        <v>28</v>
      </c>
      <c r="C17" s="4" t="s">
        <v>21</v>
      </c>
      <c r="D17" s="4" t="s">
        <v>29</v>
      </c>
    </row>
    <row r="18" spans="2:4" ht="15.75" thickBot="1">
      <c r="B18" s="3" t="s">
        <v>65</v>
      </c>
      <c r="C18" s="4" t="s">
        <v>26</v>
      </c>
      <c r="D18" s="4" t="s">
        <v>36</v>
      </c>
    </row>
    <row r="19" spans="2:4" ht="15.75" thickBot="1">
      <c r="B19" s="3" t="s">
        <v>66</v>
      </c>
      <c r="C19" s="4" t="s">
        <v>26</v>
      </c>
      <c r="D19" s="4" t="s">
        <v>13</v>
      </c>
    </row>
    <row r="20" spans="2:4" ht="15.75" thickBot="1">
      <c r="B20" s="3" t="s">
        <v>67</v>
      </c>
      <c r="C20" s="4" t="s">
        <v>26</v>
      </c>
      <c r="D20" s="4" t="s">
        <v>47</v>
      </c>
    </row>
    <row r="21" spans="2:4" ht="15.75" thickBot="1">
      <c r="B21" s="3" t="s">
        <v>247</v>
      </c>
      <c r="C21" s="4" t="s">
        <v>46</v>
      </c>
      <c r="D21" s="4" t="s">
        <v>47</v>
      </c>
    </row>
    <row r="22" spans="2:4" ht="15.75" thickBot="1">
      <c r="B22" s="3" t="s">
        <v>68</v>
      </c>
      <c r="C22" s="4" t="s">
        <v>69</v>
      </c>
      <c r="D22" s="4" t="s">
        <v>18</v>
      </c>
    </row>
    <row r="23" spans="2:4" ht="15.75" thickBot="1">
      <c r="B23" s="3" t="s">
        <v>50</v>
      </c>
      <c r="C23" s="4" t="s">
        <v>51</v>
      </c>
      <c r="D23" s="4" t="s">
        <v>52</v>
      </c>
    </row>
    <row r="24" spans="2:4" ht="15.75" thickBot="1">
      <c r="B24" s="3" t="s">
        <v>70</v>
      </c>
      <c r="C24" s="4" t="s">
        <v>21</v>
      </c>
      <c r="D24" s="4" t="s">
        <v>71</v>
      </c>
    </row>
    <row r="25" spans="2:4" ht="15.75" thickBot="1">
      <c r="B25" s="3" t="s">
        <v>280</v>
      </c>
      <c r="C25" s="4" t="s">
        <v>375</v>
      </c>
      <c r="D25" s="4" t="s">
        <v>53</v>
      </c>
    </row>
    <row r="26" spans="2:4" ht="15.75" thickBot="1">
      <c r="B26" s="3" t="s">
        <v>57</v>
      </c>
      <c r="C26" s="4" t="s">
        <v>23</v>
      </c>
      <c r="D26" s="4" t="s">
        <v>58</v>
      </c>
    </row>
    <row r="28" spans="2:4" ht="25.5" customHeight="1">
      <c r="B28" s="179" t="s">
        <v>248</v>
      </c>
      <c r="C28" s="179"/>
      <c r="D28" s="179"/>
    </row>
    <row r="32" spans="2:4">
      <c r="B32" s="5" t="s">
        <v>222</v>
      </c>
    </row>
    <row r="33" spans="2:4" ht="15.75" thickBot="1"/>
    <row r="34" spans="2:4" ht="15.75" thickBot="1">
      <c r="B34" s="1" t="s">
        <v>1</v>
      </c>
      <c r="C34" s="2" t="s">
        <v>2</v>
      </c>
      <c r="D34" s="2" t="s">
        <v>3</v>
      </c>
    </row>
    <row r="35" spans="2:4" ht="15.75" thickBot="1">
      <c r="B35" s="3" t="s">
        <v>249</v>
      </c>
      <c r="C35" s="4" t="s">
        <v>250</v>
      </c>
      <c r="D35" s="4" t="s">
        <v>188</v>
      </c>
    </row>
    <row r="36" spans="2:4" ht="15.75" thickBot="1">
      <c r="B36" s="3" t="s">
        <v>251</v>
      </c>
      <c r="C36" s="4" t="s">
        <v>252</v>
      </c>
      <c r="D36" s="4" t="s">
        <v>188</v>
      </c>
    </row>
    <row r="37" spans="2:4" ht="15.75" thickBot="1">
      <c r="B37" s="3" t="s">
        <v>253</v>
      </c>
      <c r="C37" s="4" t="s">
        <v>252</v>
      </c>
      <c r="D37" s="4" t="s">
        <v>188</v>
      </c>
    </row>
    <row r="38" spans="2:4" ht="15.75" thickBot="1">
      <c r="B38" s="3" t="s">
        <v>254</v>
      </c>
      <c r="C38" s="4" t="s">
        <v>255</v>
      </c>
      <c r="D38" s="4" t="s">
        <v>188</v>
      </c>
    </row>
    <row r="39" spans="2:4" ht="15.75" thickBot="1">
      <c r="B39" s="3" t="s">
        <v>256</v>
      </c>
      <c r="C39" s="4" t="s">
        <v>51</v>
      </c>
      <c r="D39" s="4" t="s">
        <v>257</v>
      </c>
    </row>
    <row r="40" spans="2:4" ht="15.75" thickBot="1">
      <c r="B40" s="3" t="s">
        <v>258</v>
      </c>
      <c r="C40" s="4" t="s">
        <v>250</v>
      </c>
      <c r="D40" s="4" t="s">
        <v>31</v>
      </c>
    </row>
    <row r="41" spans="2:4" ht="15.75" thickBot="1">
      <c r="B41" s="3" t="s">
        <v>259</v>
      </c>
      <c r="C41" s="4" t="s">
        <v>250</v>
      </c>
      <c r="D41" s="4" t="s">
        <v>20</v>
      </c>
    </row>
    <row r="42" spans="2:4" ht="15.75" thickBot="1">
      <c r="B42" s="3" t="s">
        <v>260</v>
      </c>
      <c r="C42" s="4" t="s">
        <v>250</v>
      </c>
      <c r="D42" s="4"/>
    </row>
  </sheetData>
  <mergeCells count="1">
    <mergeCell ref="B28:D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46"/>
  <sheetViews>
    <sheetView workbookViewId="0">
      <selection activeCell="G29" sqref="G29"/>
    </sheetView>
  </sheetViews>
  <sheetFormatPr defaultRowHeight="15"/>
  <cols>
    <col min="3" max="3" width="27.42578125" customWidth="1"/>
    <col min="4" max="4" width="27.5703125" customWidth="1"/>
    <col min="5" max="5" width="32.140625" bestFit="1" customWidth="1"/>
    <col min="8" max="8" width="23.140625" customWidth="1"/>
    <col min="9" max="9" width="23.85546875" customWidth="1"/>
    <col min="10" max="10" width="27.28515625" customWidth="1"/>
  </cols>
  <sheetData>
    <row r="3" spans="1:10">
      <c r="C3" s="43" t="s">
        <v>224</v>
      </c>
    </row>
    <row r="5" spans="1:10">
      <c r="C5" t="s">
        <v>0</v>
      </c>
      <c r="H5" s="5" t="s">
        <v>59</v>
      </c>
    </row>
    <row r="6" spans="1:10" ht="15.75" thickBot="1"/>
    <row r="7" spans="1:10" ht="15.75" thickBot="1">
      <c r="C7" s="1" t="s">
        <v>298</v>
      </c>
      <c r="D7" s="2" t="s">
        <v>297</v>
      </c>
      <c r="E7" s="1" t="s">
        <v>1</v>
      </c>
      <c r="H7" s="1" t="s">
        <v>1</v>
      </c>
      <c r="I7" s="2" t="s">
        <v>2</v>
      </c>
      <c r="J7" s="2" t="s">
        <v>3</v>
      </c>
    </row>
    <row r="8" spans="1:10" ht="15.75" thickBot="1">
      <c r="A8">
        <v>1</v>
      </c>
      <c r="C8" s="3" t="s">
        <v>4</v>
      </c>
      <c r="D8" s="4" t="s">
        <v>279</v>
      </c>
      <c r="E8" s="3" t="s">
        <v>282</v>
      </c>
      <c r="H8" s="3" t="s">
        <v>60</v>
      </c>
      <c r="I8" s="4" t="s">
        <v>26</v>
      </c>
      <c r="J8" s="4" t="s">
        <v>20</v>
      </c>
    </row>
    <row r="9" spans="1:10" ht="15.75" thickBot="1">
      <c r="A9">
        <v>2</v>
      </c>
      <c r="C9" s="3" t="s">
        <v>39</v>
      </c>
      <c r="D9" s="4" t="s">
        <v>38</v>
      </c>
      <c r="E9" s="3" t="s">
        <v>283</v>
      </c>
      <c r="H9" s="3" t="s">
        <v>61</v>
      </c>
      <c r="I9" s="4" t="s">
        <v>62</v>
      </c>
      <c r="J9" s="4" t="s">
        <v>33</v>
      </c>
    </row>
    <row r="10" spans="1:10" ht="15.75" thickBot="1">
      <c r="A10">
        <v>3</v>
      </c>
      <c r="C10" s="3" t="s">
        <v>27</v>
      </c>
      <c r="D10" s="4" t="s">
        <v>26</v>
      </c>
      <c r="E10" s="3" t="s">
        <v>299</v>
      </c>
      <c r="H10" s="3" t="s">
        <v>63</v>
      </c>
      <c r="I10" s="4" t="s">
        <v>26</v>
      </c>
      <c r="J10" s="4" t="s">
        <v>4</v>
      </c>
    </row>
    <row r="11" spans="1:10" ht="15.75" thickBot="1">
      <c r="A11">
        <v>4</v>
      </c>
      <c r="C11" s="3" t="s">
        <v>47</v>
      </c>
      <c r="D11" s="4" t="s">
        <v>46</v>
      </c>
      <c r="E11" s="3" t="s">
        <v>277</v>
      </c>
      <c r="H11" s="3" t="s">
        <v>64</v>
      </c>
      <c r="I11" s="4" t="s">
        <v>26</v>
      </c>
      <c r="J11" s="4" t="s">
        <v>31</v>
      </c>
    </row>
    <row r="12" spans="1:10" ht="15.75" thickBot="1">
      <c r="A12">
        <v>5</v>
      </c>
      <c r="C12" s="3" t="s">
        <v>7</v>
      </c>
      <c r="D12" s="4" t="s">
        <v>6</v>
      </c>
      <c r="E12" s="3" t="s">
        <v>5</v>
      </c>
      <c r="H12" s="3" t="s">
        <v>25</v>
      </c>
      <c r="I12" s="4" t="s">
        <v>26</v>
      </c>
      <c r="J12" s="4" t="s">
        <v>27</v>
      </c>
    </row>
    <row r="13" spans="1:10" ht="15.75" thickBot="1">
      <c r="A13">
        <v>6</v>
      </c>
      <c r="C13" s="3" t="s">
        <v>43</v>
      </c>
      <c r="D13" s="4" t="s">
        <v>6</v>
      </c>
      <c r="E13" s="3" t="s">
        <v>42</v>
      </c>
      <c r="H13" s="3" t="s">
        <v>65</v>
      </c>
      <c r="I13" s="4" t="s">
        <v>26</v>
      </c>
      <c r="J13" s="4" t="s">
        <v>36</v>
      </c>
    </row>
    <row r="14" spans="1:10" ht="15.75" thickBot="1">
      <c r="A14">
        <v>7</v>
      </c>
      <c r="C14" s="3" t="s">
        <v>49</v>
      </c>
      <c r="D14" s="4" t="s">
        <v>6</v>
      </c>
      <c r="E14" s="3" t="s">
        <v>48</v>
      </c>
      <c r="H14" s="3" t="s">
        <v>66</v>
      </c>
      <c r="I14" s="4" t="s">
        <v>26</v>
      </c>
      <c r="J14" s="4" t="s">
        <v>13</v>
      </c>
    </row>
    <row r="15" spans="1:10" ht="15.75" thickBot="1">
      <c r="A15">
        <v>8</v>
      </c>
      <c r="C15" s="3" t="s">
        <v>36</v>
      </c>
      <c r="D15" s="4" t="s">
        <v>35</v>
      </c>
      <c r="E15" s="3" t="s">
        <v>34</v>
      </c>
      <c r="H15" s="3" t="s">
        <v>67</v>
      </c>
      <c r="I15" s="4" t="s">
        <v>26</v>
      </c>
      <c r="J15" s="4" t="s">
        <v>47</v>
      </c>
    </row>
    <row r="16" spans="1:10" ht="15.75" thickBot="1">
      <c r="A16">
        <v>9</v>
      </c>
      <c r="C16" s="3" t="s">
        <v>52</v>
      </c>
      <c r="D16" s="4" t="s">
        <v>51</v>
      </c>
      <c r="E16" s="3" t="s">
        <v>50</v>
      </c>
      <c r="H16" s="3" t="s">
        <v>68</v>
      </c>
      <c r="I16" s="4" t="s">
        <v>69</v>
      </c>
      <c r="J16" s="4" t="s">
        <v>18</v>
      </c>
    </row>
    <row r="17" spans="1:10" ht="15.75" thickBot="1">
      <c r="A17">
        <v>10</v>
      </c>
      <c r="C17" s="3" t="s">
        <v>56</v>
      </c>
      <c r="D17" s="4" t="s">
        <v>55</v>
      </c>
      <c r="E17" s="3" t="s">
        <v>54</v>
      </c>
      <c r="H17" s="3" t="s">
        <v>70</v>
      </c>
      <c r="I17" s="4" t="s">
        <v>21</v>
      </c>
      <c r="J17" s="4" t="s">
        <v>71</v>
      </c>
    </row>
    <row r="18" spans="1:10" ht="15.75" thickBot="1">
      <c r="A18">
        <v>11</v>
      </c>
      <c r="C18" s="3" t="s">
        <v>20</v>
      </c>
      <c r="D18" s="4" t="s">
        <v>8</v>
      </c>
      <c r="E18" s="3" t="s">
        <v>19</v>
      </c>
    </row>
    <row r="19" spans="1:10" ht="15.75" thickBot="1">
      <c r="A19">
        <v>12</v>
      </c>
      <c r="C19" s="3" t="s">
        <v>53</v>
      </c>
      <c r="D19" s="4" t="s">
        <v>281</v>
      </c>
      <c r="E19" s="3" t="s">
        <v>280</v>
      </c>
    </row>
    <row r="20" spans="1:10" ht="15.75" thickBot="1">
      <c r="A20">
        <v>13</v>
      </c>
      <c r="C20" s="3" t="s">
        <v>31</v>
      </c>
      <c r="D20" s="4" t="s">
        <v>8</v>
      </c>
      <c r="E20" s="3" t="s">
        <v>30</v>
      </c>
    </row>
    <row r="21" spans="1:10" ht="15.75" thickBot="1">
      <c r="A21">
        <v>14</v>
      </c>
      <c r="C21" s="3" t="s">
        <v>58</v>
      </c>
      <c r="D21" s="4" t="s">
        <v>23</v>
      </c>
      <c r="E21" s="3" t="s">
        <v>57</v>
      </c>
    </row>
    <row r="22" spans="1:10" ht="15.75" thickBot="1">
      <c r="A22">
        <v>15</v>
      </c>
      <c r="C22" s="3" t="s">
        <v>24</v>
      </c>
      <c r="D22" s="4" t="s">
        <v>23</v>
      </c>
      <c r="E22" s="3" t="s">
        <v>22</v>
      </c>
    </row>
    <row r="23" spans="1:10" ht="15.75" thickBot="1">
      <c r="A23">
        <v>16</v>
      </c>
      <c r="C23" s="3" t="s">
        <v>41</v>
      </c>
      <c r="D23" s="4" t="s">
        <v>23</v>
      </c>
      <c r="E23" s="3" t="s">
        <v>40</v>
      </c>
    </row>
    <row r="24" spans="1:10" ht="15.75" thickBot="1">
      <c r="A24">
        <v>17</v>
      </c>
      <c r="C24" s="3" t="s">
        <v>9</v>
      </c>
      <c r="D24" s="4" t="s">
        <v>8</v>
      </c>
      <c r="E24" s="3" t="s">
        <v>278</v>
      </c>
    </row>
    <row r="25" spans="1:10" ht="15.75" thickBot="1">
      <c r="A25">
        <v>18</v>
      </c>
      <c r="C25" s="3" t="s">
        <v>45</v>
      </c>
      <c r="D25" s="4" t="s">
        <v>23</v>
      </c>
      <c r="E25" s="3" t="s">
        <v>44</v>
      </c>
    </row>
    <row r="26" spans="1:10" ht="15.75" thickBot="1">
      <c r="A26">
        <v>19</v>
      </c>
      <c r="C26" s="3" t="s">
        <v>286</v>
      </c>
      <c r="D26" s="4" t="s">
        <v>296</v>
      </c>
      <c r="E26" s="3" t="s">
        <v>295</v>
      </c>
    </row>
    <row r="27" spans="1:10" ht="15.75" thickBot="1">
      <c r="A27">
        <v>20</v>
      </c>
      <c r="C27" s="3" t="s">
        <v>287</v>
      </c>
      <c r="D27" s="4" t="s">
        <v>296</v>
      </c>
      <c r="E27" s="3" t="s">
        <v>295</v>
      </c>
    </row>
    <row r="28" spans="1:10" ht="15.75" thickBot="1">
      <c r="A28">
        <v>21</v>
      </c>
      <c r="C28" s="3" t="s">
        <v>288</v>
      </c>
      <c r="D28" s="4" t="s">
        <v>296</v>
      </c>
      <c r="E28" s="3" t="s">
        <v>295</v>
      </c>
    </row>
    <row r="29" spans="1:10" ht="15.75" thickBot="1">
      <c r="A29">
        <v>22</v>
      </c>
      <c r="C29" s="3" t="s">
        <v>289</v>
      </c>
      <c r="D29" s="4" t="s">
        <v>296</v>
      </c>
      <c r="E29" s="3" t="s">
        <v>295</v>
      </c>
    </row>
    <row r="30" spans="1:10" ht="15.75" thickBot="1">
      <c r="A30">
        <v>23</v>
      </c>
      <c r="C30" s="3" t="s">
        <v>290</v>
      </c>
      <c r="D30" s="4" t="s">
        <v>296</v>
      </c>
      <c r="E30" s="3" t="s">
        <v>295</v>
      </c>
    </row>
    <row r="31" spans="1:10" ht="15.75" thickBot="1">
      <c r="A31">
        <v>24</v>
      </c>
      <c r="C31" s="3" t="s">
        <v>291</v>
      </c>
      <c r="D31" s="4" t="s">
        <v>296</v>
      </c>
      <c r="E31" s="3" t="s">
        <v>295</v>
      </c>
    </row>
    <row r="32" spans="1:10" ht="15.75" thickBot="1">
      <c r="A32">
        <v>25</v>
      </c>
      <c r="C32" s="3" t="s">
        <v>292</v>
      </c>
      <c r="D32" s="4" t="s">
        <v>296</v>
      </c>
      <c r="E32" s="3" t="s">
        <v>295</v>
      </c>
    </row>
    <row r="33" spans="1:5" ht="15.75" thickBot="1">
      <c r="A33">
        <v>26</v>
      </c>
      <c r="C33" s="3" t="s">
        <v>293</v>
      </c>
      <c r="D33" s="4" t="s">
        <v>296</v>
      </c>
      <c r="E33" s="3" t="s">
        <v>295</v>
      </c>
    </row>
    <row r="34" spans="1:5" ht="15.75" thickBot="1">
      <c r="A34">
        <v>27</v>
      </c>
      <c r="C34" s="3" t="s">
        <v>15</v>
      </c>
      <c r="D34" s="4" t="s">
        <v>6</v>
      </c>
      <c r="E34" s="3" t="s">
        <v>14</v>
      </c>
    </row>
    <row r="35" spans="1:5" ht="15.75" thickBot="1">
      <c r="A35">
        <v>28</v>
      </c>
      <c r="C35" s="3" t="s">
        <v>294</v>
      </c>
      <c r="D35" s="4" t="s">
        <v>296</v>
      </c>
      <c r="E35" s="3" t="s">
        <v>295</v>
      </c>
    </row>
    <row r="36" spans="1:5" ht="15.75" thickBot="1">
      <c r="A36">
        <v>29</v>
      </c>
      <c r="C36" s="3" t="s">
        <v>257</v>
      </c>
      <c r="D36" s="4" t="s">
        <v>296</v>
      </c>
      <c r="E36" s="3" t="s">
        <v>295</v>
      </c>
    </row>
    <row r="37" spans="1:5" ht="15.75" thickBot="1">
      <c r="A37">
        <v>30</v>
      </c>
      <c r="C37" s="3" t="s">
        <v>11</v>
      </c>
      <c r="D37" s="4" t="s">
        <v>6</v>
      </c>
      <c r="E37" s="3" t="s">
        <v>10</v>
      </c>
    </row>
    <row r="38" spans="1:5" ht="15.75" thickBot="1">
      <c r="A38">
        <v>31</v>
      </c>
      <c r="C38" s="3" t="s">
        <v>11</v>
      </c>
      <c r="D38" s="4" t="s">
        <v>296</v>
      </c>
      <c r="E38" s="3" t="s">
        <v>295</v>
      </c>
    </row>
    <row r="39" spans="1:5" ht="15.75" thickBot="1">
      <c r="A39">
        <v>32</v>
      </c>
      <c r="C39" s="3" t="s">
        <v>13</v>
      </c>
      <c r="D39" s="4" t="s">
        <v>279</v>
      </c>
      <c r="E39" s="3" t="s">
        <v>12</v>
      </c>
    </row>
    <row r="40" spans="1:5" ht="15.75" thickBot="1">
      <c r="A40">
        <v>33</v>
      </c>
      <c r="C40" s="3" t="s">
        <v>33</v>
      </c>
      <c r="D40" s="4" t="s">
        <v>17</v>
      </c>
      <c r="E40" s="3" t="s">
        <v>32</v>
      </c>
    </row>
    <row r="41" spans="1:5" ht="15.75" thickBot="1">
      <c r="A41">
        <v>34</v>
      </c>
      <c r="C41" s="3" t="s">
        <v>18</v>
      </c>
      <c r="D41" s="4" t="s">
        <v>17</v>
      </c>
      <c r="E41" s="3" t="s">
        <v>16</v>
      </c>
    </row>
    <row r="42" spans="1:5" ht="15.75" thickBot="1">
      <c r="A42">
        <v>35</v>
      </c>
      <c r="C42" s="3" t="s">
        <v>29</v>
      </c>
      <c r="D42" s="4" t="s">
        <v>21</v>
      </c>
      <c r="E42" s="3" t="s">
        <v>28</v>
      </c>
    </row>
    <row r="43" spans="1:5">
      <c r="C43" s="103"/>
      <c r="D43" s="103"/>
      <c r="E43" s="102"/>
    </row>
    <row r="44" spans="1:5">
      <c r="C44" s="5" t="s">
        <v>284</v>
      </c>
    </row>
    <row r="45" spans="1:5">
      <c r="C45" s="5" t="s">
        <v>285</v>
      </c>
    </row>
    <row r="46" spans="1:5">
      <c r="E46" s="5"/>
    </row>
  </sheetData>
  <sortState ref="C8:E42">
    <sortCondition ref="C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topLeftCell="A16" zoomScale="85" zoomScaleNormal="85" workbookViewId="0">
      <selection activeCell="B2" sqref="B2"/>
    </sheetView>
  </sheetViews>
  <sheetFormatPr defaultRowHeight="15"/>
  <sheetData>
    <row r="2" spans="2:2">
      <c r="B2" s="43" t="s">
        <v>225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H2"/>
  <sheetViews>
    <sheetView topLeftCell="A13" workbookViewId="0">
      <selection activeCell="B3" sqref="B3"/>
    </sheetView>
  </sheetViews>
  <sheetFormatPr defaultRowHeight="15"/>
  <sheetData>
    <row r="2" spans="2:8">
      <c r="B2" s="43" t="s">
        <v>334</v>
      </c>
      <c r="H2" t="s">
        <v>264</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11" shapeId="3073" r:id="rId4">
          <objectPr defaultSize="0" r:id="rId5">
            <anchor moveWithCells="1">
              <from>
                <xdr:col>0</xdr:col>
                <xdr:colOff>552450</xdr:colOff>
                <xdr:row>3</xdr:row>
                <xdr:rowOff>19050</xdr:rowOff>
              </from>
              <to>
                <xdr:col>15</xdr:col>
                <xdr:colOff>552450</xdr:colOff>
                <xdr:row>30</xdr:row>
                <xdr:rowOff>19050</xdr:rowOff>
              </to>
            </anchor>
          </objectPr>
        </oleObject>
      </mc:Choice>
      <mc:Fallback>
        <oleObject progId="Acrobat.Document.11" shapeId="3073"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O4"/>
  <sheetViews>
    <sheetView topLeftCell="A7" workbookViewId="0">
      <selection activeCell="N25" sqref="N25"/>
    </sheetView>
  </sheetViews>
  <sheetFormatPr defaultRowHeight="15"/>
  <sheetData>
    <row r="2" spans="2:15">
      <c r="B2" s="43" t="s">
        <v>335</v>
      </c>
    </row>
    <row r="4" spans="2:15">
      <c r="C4" t="s">
        <v>264</v>
      </c>
      <c r="O4" t="s">
        <v>263</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11" shapeId="4097" r:id="rId4">
          <objectPr defaultSize="0" r:id="rId5">
            <anchor moveWithCells="1">
              <from>
                <xdr:col>0</xdr:col>
                <xdr:colOff>581025</xdr:colOff>
                <xdr:row>5</xdr:row>
                <xdr:rowOff>85725</xdr:rowOff>
              </from>
              <to>
                <xdr:col>10</xdr:col>
                <xdr:colOff>314325</xdr:colOff>
                <xdr:row>45</xdr:row>
                <xdr:rowOff>9525</xdr:rowOff>
              </to>
            </anchor>
          </objectPr>
        </oleObject>
      </mc:Choice>
      <mc:Fallback>
        <oleObject progId="Acrobat.Document.11" shapeId="4097" r:id="rId4"/>
      </mc:Fallback>
    </mc:AlternateContent>
    <mc:AlternateContent xmlns:mc="http://schemas.openxmlformats.org/markup-compatibility/2006">
      <mc:Choice Requires="x14">
        <oleObject progId="Worksheet" shapeId="4098" r:id="rId6">
          <objectPr defaultSize="0" autoPict="0" r:id="rId7">
            <anchor moveWithCells="1">
              <from>
                <xdr:col>14</xdr:col>
                <xdr:colOff>47625</xdr:colOff>
                <xdr:row>5</xdr:row>
                <xdr:rowOff>28575</xdr:rowOff>
              </from>
              <to>
                <xdr:col>18</xdr:col>
                <xdr:colOff>552450</xdr:colOff>
                <xdr:row>15</xdr:row>
                <xdr:rowOff>95250</xdr:rowOff>
              </to>
            </anchor>
          </objectPr>
        </oleObject>
      </mc:Choice>
      <mc:Fallback>
        <oleObject progId="Worksheet" shapeId="4098"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7"/>
  <sheetViews>
    <sheetView workbookViewId="0">
      <selection activeCell="J12" sqref="J12"/>
    </sheetView>
  </sheetViews>
  <sheetFormatPr defaultRowHeight="15"/>
  <sheetData>
    <row r="3" spans="2:2">
      <c r="B3" s="43" t="s">
        <v>330</v>
      </c>
    </row>
    <row r="5" spans="2:2">
      <c r="B5" t="s">
        <v>300</v>
      </c>
    </row>
    <row r="7" spans="2:2">
      <c r="B7" t="s">
        <v>372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80"/>
  <sheetViews>
    <sheetView topLeftCell="A49" workbookViewId="0">
      <selection activeCell="I80" sqref="I80"/>
    </sheetView>
  </sheetViews>
  <sheetFormatPr defaultRowHeight="15"/>
  <sheetData>
    <row r="3" spans="2:2">
      <c r="B3" s="43" t="s">
        <v>226</v>
      </c>
    </row>
    <row r="6" spans="2:2" ht="16.5">
      <c r="B6" s="12" t="s">
        <v>72</v>
      </c>
    </row>
    <row r="7" spans="2:2" ht="16.5">
      <c r="B7" s="6"/>
    </row>
    <row r="8" spans="2:2" ht="18">
      <c r="B8" s="7" t="s">
        <v>73</v>
      </c>
    </row>
    <row r="9" spans="2:2" ht="16.5">
      <c r="B9" s="8"/>
    </row>
    <row r="10" spans="2:2" ht="16.5">
      <c r="B10" s="9" t="s">
        <v>74</v>
      </c>
    </row>
    <row r="11" spans="2:2" ht="16.5">
      <c r="B11" s="10" t="s">
        <v>75</v>
      </c>
    </row>
    <row r="12" spans="2:2" ht="16.5">
      <c r="B12" s="10" t="s">
        <v>76</v>
      </c>
    </row>
    <row r="13" spans="2:2" ht="18">
      <c r="B13" s="10" t="s">
        <v>77</v>
      </c>
    </row>
    <row r="14" spans="2:2" ht="18">
      <c r="B14" s="10" t="s">
        <v>78</v>
      </c>
    </row>
    <row r="15" spans="2:2" ht="18">
      <c r="B15" s="10" t="s">
        <v>79</v>
      </c>
    </row>
    <row r="16" spans="2:2" ht="18">
      <c r="B16" s="10" t="s">
        <v>80</v>
      </c>
    </row>
    <row r="17" spans="2:2" ht="18">
      <c r="B17" s="10" t="s">
        <v>81</v>
      </c>
    </row>
    <row r="18" spans="2:2" ht="18">
      <c r="B18" s="10" t="s">
        <v>82</v>
      </c>
    </row>
    <row r="19" spans="2:2" ht="18">
      <c r="B19" s="10" t="s">
        <v>83</v>
      </c>
    </row>
    <row r="20" spans="2:2" ht="18">
      <c r="B20" s="10" t="s">
        <v>84</v>
      </c>
    </row>
    <row r="21" spans="2:2" ht="18">
      <c r="B21" s="10" t="s">
        <v>85</v>
      </c>
    </row>
    <row r="22" spans="2:2" ht="16.5">
      <c r="B22" s="10" t="s">
        <v>86</v>
      </c>
    </row>
    <row r="23" spans="2:2" ht="16.5">
      <c r="B23" s="10" t="s">
        <v>87</v>
      </c>
    </row>
    <row r="24" spans="2:2" ht="16.5">
      <c r="B24" s="10" t="s">
        <v>88</v>
      </c>
    </row>
    <row r="25" spans="2:2" ht="16.5">
      <c r="B25" s="10" t="s">
        <v>89</v>
      </c>
    </row>
    <row r="26" spans="2:2" ht="16.5">
      <c r="B26" s="10" t="s">
        <v>90</v>
      </c>
    </row>
    <row r="27" spans="2:2" ht="16.5">
      <c r="B27" s="10" t="s">
        <v>91</v>
      </c>
    </row>
    <row r="28" spans="2:2" ht="16.5">
      <c r="B28" s="8"/>
    </row>
    <row r="29" spans="2:2" ht="16.5">
      <c r="B29" s="9" t="s">
        <v>92</v>
      </c>
    </row>
    <row r="30" spans="2:2" ht="16.5">
      <c r="B30" s="10" t="s">
        <v>93</v>
      </c>
    </row>
    <row r="31" spans="2:2" ht="16.5">
      <c r="B31" s="10" t="s">
        <v>94</v>
      </c>
    </row>
    <row r="32" spans="2:2" ht="16.5">
      <c r="B32" s="10" t="s">
        <v>95</v>
      </c>
    </row>
    <row r="33" spans="2:3" ht="16.5">
      <c r="B33" s="10" t="s">
        <v>96</v>
      </c>
    </row>
    <row r="34" spans="2:3" ht="16.5">
      <c r="B34" s="10" t="s">
        <v>97</v>
      </c>
    </row>
    <row r="35" spans="2:3" ht="16.5">
      <c r="B35" s="10" t="s">
        <v>98</v>
      </c>
    </row>
    <row r="36" spans="2:3" ht="16.5">
      <c r="B36" s="10" t="s">
        <v>219</v>
      </c>
    </row>
    <row r="37" spans="2:3" ht="16.5">
      <c r="B37" s="10"/>
      <c r="C37" s="10" t="s">
        <v>220</v>
      </c>
    </row>
    <row r="38" spans="2:3" ht="16.5">
      <c r="B38" s="10" t="s">
        <v>99</v>
      </c>
    </row>
    <row r="39" spans="2:3" ht="16.5">
      <c r="B39" s="10" t="s">
        <v>100</v>
      </c>
    </row>
    <row r="40" spans="2:3" ht="16.5">
      <c r="B40" s="10" t="s">
        <v>101</v>
      </c>
    </row>
    <row r="41" spans="2:3" ht="16.5">
      <c r="B41" s="8"/>
    </row>
    <row r="42" spans="2:3" ht="16.5">
      <c r="B42" s="9" t="s">
        <v>102</v>
      </c>
    </row>
    <row r="43" spans="2:3" ht="16.5">
      <c r="B43" s="11" t="s">
        <v>103</v>
      </c>
    </row>
    <row r="44" spans="2:3" ht="16.5">
      <c r="B44" s="11" t="s">
        <v>104</v>
      </c>
    </row>
    <row r="45" spans="2:3" ht="16.5">
      <c r="B45" s="11" t="s">
        <v>105</v>
      </c>
    </row>
    <row r="46" spans="2:3" ht="16.5">
      <c r="B46" s="11" t="s">
        <v>106</v>
      </c>
    </row>
    <row r="47" spans="2:3" ht="16.5">
      <c r="B47" s="11" t="s">
        <v>107</v>
      </c>
    </row>
    <row r="48" spans="2:3" ht="16.5">
      <c r="B48" s="11" t="s">
        <v>108</v>
      </c>
    </row>
    <row r="49" spans="2:2" ht="16.5">
      <c r="B49" s="11" t="s">
        <v>109</v>
      </c>
    </row>
    <row r="50" spans="2:2" ht="16.5">
      <c r="B50" s="11" t="s">
        <v>110</v>
      </c>
    </row>
    <row r="51" spans="2:2" ht="16.5">
      <c r="B51" s="11" t="s">
        <v>111</v>
      </c>
    </row>
    <row r="52" spans="2:2" ht="16.5">
      <c r="B52" s="11" t="s">
        <v>112</v>
      </c>
    </row>
    <row r="53" spans="2:2" ht="16.5">
      <c r="B53" s="11" t="s">
        <v>113</v>
      </c>
    </row>
    <row r="54" spans="2:2" ht="16.5">
      <c r="B54" s="11" t="s">
        <v>114</v>
      </c>
    </row>
    <row r="55" spans="2:2" ht="16.5">
      <c r="B55" s="11" t="s">
        <v>115</v>
      </c>
    </row>
    <row r="56" spans="2:2" ht="16.5">
      <c r="B56" s="8"/>
    </row>
    <row r="57" spans="2:2" ht="16.5">
      <c r="B57" s="9" t="s">
        <v>116</v>
      </c>
    </row>
    <row r="58" spans="2:2" ht="16.5">
      <c r="B58" s="11" t="s">
        <v>117</v>
      </c>
    </row>
    <row r="59" spans="2:2" ht="16.5">
      <c r="B59" s="11" t="s">
        <v>118</v>
      </c>
    </row>
    <row r="60" spans="2:2" ht="16.5">
      <c r="B60" s="11" t="s">
        <v>119</v>
      </c>
    </row>
    <row r="61" spans="2:2" ht="16.5">
      <c r="B61" s="11" t="s">
        <v>120</v>
      </c>
    </row>
    <row r="62" spans="2:2" ht="16.5">
      <c r="B62" s="11" t="s">
        <v>121</v>
      </c>
    </row>
    <row r="63" spans="2:2" ht="16.5">
      <c r="B63" s="11" t="s">
        <v>122</v>
      </c>
    </row>
    <row r="64" spans="2:2" ht="16.5">
      <c r="B64" s="11" t="s">
        <v>123</v>
      </c>
    </row>
    <row r="65" spans="2:2" ht="16.5">
      <c r="B65" s="11" t="s">
        <v>124</v>
      </c>
    </row>
    <row r="66" spans="2:2" ht="16.5">
      <c r="B66" s="11" t="s">
        <v>125</v>
      </c>
    </row>
    <row r="67" spans="2:2" ht="16.5">
      <c r="B67" s="11" t="s">
        <v>126</v>
      </c>
    </row>
    <row r="68" spans="2:2" ht="16.5">
      <c r="B68" s="11" t="s">
        <v>376</v>
      </c>
    </row>
    <row r="69" spans="2:2" ht="16.5">
      <c r="B69" s="11" t="s">
        <v>377</v>
      </c>
    </row>
    <row r="70" spans="2:2" ht="16.5">
      <c r="B70" s="11" t="s">
        <v>378</v>
      </c>
    </row>
    <row r="71" spans="2:2" ht="16.5">
      <c r="B71" s="11" t="s">
        <v>379</v>
      </c>
    </row>
    <row r="72" spans="2:2" ht="16.5">
      <c r="B72" s="11" t="s">
        <v>380</v>
      </c>
    </row>
    <row r="73" spans="2:2" ht="16.5">
      <c r="B73" s="11" t="s">
        <v>381</v>
      </c>
    </row>
    <row r="74" spans="2:2" ht="16.5">
      <c r="B74" s="11" t="s">
        <v>382</v>
      </c>
    </row>
    <row r="75" spans="2:2" ht="16.5">
      <c r="B75" s="11" t="s">
        <v>383</v>
      </c>
    </row>
    <row r="76" spans="2:2" ht="16.5">
      <c r="B76" s="11" t="s">
        <v>384</v>
      </c>
    </row>
    <row r="77" spans="2:2" ht="16.5">
      <c r="B77" s="11" t="s">
        <v>385</v>
      </c>
    </row>
    <row r="78" spans="2:2" ht="16.5">
      <c r="B78" s="11" t="s">
        <v>386</v>
      </c>
    </row>
    <row r="79" spans="2:2" ht="16.5">
      <c r="B79" s="11" t="s">
        <v>387</v>
      </c>
    </row>
    <row r="80" spans="2:2" ht="16.5">
      <c r="B80" s="11" t="s">
        <v>388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62"/>
  <sheetViews>
    <sheetView topLeftCell="A25" workbookViewId="0">
      <selection activeCell="U34" sqref="U34"/>
    </sheetView>
  </sheetViews>
  <sheetFormatPr defaultRowHeight="15"/>
  <sheetData>
    <row r="2" spans="2:20">
      <c r="B2" s="43"/>
    </row>
    <row r="3" spans="2:20" ht="16.5">
      <c r="B3" s="12" t="s">
        <v>302</v>
      </c>
    </row>
    <row r="4" spans="2:20" ht="16.5">
      <c r="B4" s="12"/>
    </row>
    <row r="5" spans="2:20" ht="18">
      <c r="B5" s="14" t="s">
        <v>301</v>
      </c>
    </row>
    <row r="6" spans="2:20" ht="16.5">
      <c r="B6" s="169" t="s">
        <v>332</v>
      </c>
    </row>
    <row r="7" spans="2:20" ht="57.75" customHeight="1">
      <c r="B7" s="180" t="s">
        <v>127</v>
      </c>
      <c r="C7" s="180"/>
      <c r="D7" s="180"/>
      <c r="E7" s="180"/>
      <c r="F7" s="180"/>
      <c r="G7" s="180"/>
      <c r="H7" s="180"/>
      <c r="I7" s="180"/>
      <c r="J7" s="180"/>
      <c r="K7" s="180"/>
      <c r="L7" s="180"/>
      <c r="M7" s="180"/>
      <c r="N7" s="180"/>
      <c r="O7" s="180"/>
      <c r="P7" s="180"/>
      <c r="Q7" s="180"/>
      <c r="R7" s="180"/>
      <c r="S7" s="180"/>
      <c r="T7" s="180"/>
    </row>
    <row r="8" spans="2:20" ht="16.5">
      <c r="B8" s="13" t="s">
        <v>128</v>
      </c>
    </row>
    <row r="9" spans="2:20" ht="16.5">
      <c r="B9" s="13" t="s">
        <v>129</v>
      </c>
    </row>
    <row r="10" spans="2:20" ht="16.5">
      <c r="B10" s="13" t="s">
        <v>130</v>
      </c>
    </row>
    <row r="11" spans="2:20" ht="16.5">
      <c r="B11" s="169" t="s">
        <v>331</v>
      </c>
    </row>
    <row r="12" spans="2:20" ht="36.75" customHeight="1">
      <c r="B12" s="180" t="s">
        <v>131</v>
      </c>
      <c r="C12" s="180"/>
      <c r="D12" s="180"/>
      <c r="E12" s="180"/>
      <c r="F12" s="180"/>
      <c r="G12" s="180"/>
      <c r="H12" s="180"/>
      <c r="I12" s="180"/>
      <c r="J12" s="180"/>
      <c r="K12" s="180"/>
      <c r="L12" s="180"/>
      <c r="M12" s="180"/>
      <c r="N12" s="180"/>
      <c r="O12" s="180"/>
      <c r="P12" s="180"/>
      <c r="Q12" s="180"/>
      <c r="R12" s="180"/>
      <c r="S12" s="180"/>
      <c r="T12" s="180"/>
    </row>
    <row r="13" spans="2:20" ht="16.5">
      <c r="B13" s="13" t="s">
        <v>132</v>
      </c>
    </row>
    <row r="14" spans="2:20" ht="16.5">
      <c r="B14" s="13" t="s">
        <v>133</v>
      </c>
    </row>
    <row r="15" spans="2:20" ht="16.5">
      <c r="B15" s="13" t="s">
        <v>134</v>
      </c>
    </row>
    <row r="16" spans="2:20" ht="16.5">
      <c r="B16" s="13" t="s">
        <v>135</v>
      </c>
    </row>
    <row r="17" spans="2:20">
      <c r="B17" s="13"/>
    </row>
    <row r="18" spans="2:20" ht="16.5">
      <c r="B18" s="169" t="s">
        <v>136</v>
      </c>
    </row>
    <row r="19" spans="2:20" ht="89.25" customHeight="1">
      <c r="B19" s="180" t="s">
        <v>137</v>
      </c>
      <c r="C19" s="180"/>
      <c r="D19" s="180"/>
      <c r="E19" s="180"/>
      <c r="F19" s="180"/>
      <c r="G19" s="180"/>
      <c r="H19" s="180"/>
      <c r="I19" s="180"/>
      <c r="J19" s="180"/>
      <c r="K19" s="180"/>
      <c r="L19" s="180"/>
      <c r="M19" s="180"/>
      <c r="N19" s="180"/>
      <c r="O19" s="180"/>
      <c r="P19" s="180"/>
      <c r="Q19" s="180"/>
      <c r="R19" s="180"/>
      <c r="S19" s="180"/>
      <c r="T19" s="180"/>
    </row>
    <row r="20" spans="2:20" ht="22.5" customHeight="1">
      <c r="B20" s="48"/>
      <c r="C20" s="48"/>
      <c r="D20" s="48"/>
      <c r="E20" s="48"/>
      <c r="F20" s="48"/>
      <c r="G20" s="48"/>
      <c r="H20" s="48"/>
      <c r="I20" s="48"/>
      <c r="J20" s="48"/>
      <c r="K20" s="48"/>
      <c r="L20" s="48"/>
      <c r="M20" s="48"/>
      <c r="N20" s="48"/>
      <c r="O20" s="48"/>
      <c r="P20" s="48"/>
      <c r="Q20" s="48"/>
      <c r="R20" s="48"/>
      <c r="S20" s="48"/>
      <c r="T20" s="48"/>
    </row>
    <row r="21" spans="2:20" ht="16.5">
      <c r="B21" s="169" t="s">
        <v>138</v>
      </c>
    </row>
    <row r="22" spans="2:20" ht="66" customHeight="1">
      <c r="B22" s="180" t="s">
        <v>139</v>
      </c>
      <c r="C22" s="180"/>
      <c r="D22" s="180"/>
      <c r="E22" s="180"/>
      <c r="F22" s="180"/>
      <c r="G22" s="180"/>
      <c r="H22" s="180"/>
      <c r="I22" s="180"/>
      <c r="J22" s="180"/>
      <c r="K22" s="180"/>
      <c r="L22" s="180"/>
      <c r="M22" s="180"/>
      <c r="N22" s="180"/>
      <c r="O22" s="180"/>
      <c r="P22" s="180"/>
      <c r="Q22" s="180"/>
      <c r="R22" s="180"/>
      <c r="S22" s="180"/>
      <c r="T22" s="180"/>
    </row>
    <row r="23" spans="2:20" ht="16.5">
      <c r="B23" s="8"/>
    </row>
    <row r="24" spans="2:20" ht="16.5">
      <c r="B24" s="8"/>
    </row>
    <row r="25" spans="2:20" ht="16.5">
      <c r="B25" s="169" t="s">
        <v>140</v>
      </c>
      <c r="C25" s="170"/>
      <c r="D25" s="170"/>
      <c r="E25" s="170"/>
      <c r="F25" s="170"/>
    </row>
    <row r="26" spans="2:20" ht="82.5" customHeight="1">
      <c r="B26" s="180" t="s">
        <v>141</v>
      </c>
      <c r="C26" s="180"/>
      <c r="D26" s="180"/>
      <c r="E26" s="180"/>
      <c r="F26" s="180"/>
      <c r="G26" s="180"/>
      <c r="H26" s="180"/>
      <c r="I26" s="180"/>
      <c r="J26" s="180"/>
      <c r="K26" s="180"/>
      <c r="L26" s="180"/>
      <c r="M26" s="180"/>
      <c r="N26" s="180"/>
      <c r="O26" s="180"/>
      <c r="P26" s="180"/>
      <c r="Q26" s="180"/>
      <c r="R26" s="180"/>
      <c r="S26" s="180"/>
      <c r="T26" s="180"/>
    </row>
    <row r="27" spans="2:20" ht="73.5" customHeight="1">
      <c r="B27" s="180" t="s">
        <v>142</v>
      </c>
      <c r="C27" s="180"/>
      <c r="D27" s="180"/>
      <c r="E27" s="180"/>
      <c r="F27" s="180"/>
      <c r="G27" s="180"/>
      <c r="H27" s="180"/>
      <c r="I27" s="180"/>
      <c r="J27" s="180"/>
      <c r="K27" s="180"/>
      <c r="L27" s="180"/>
      <c r="M27" s="180"/>
      <c r="N27" s="180"/>
      <c r="O27" s="180"/>
      <c r="P27" s="180"/>
      <c r="Q27" s="180"/>
      <c r="R27" s="180"/>
      <c r="S27" s="180"/>
      <c r="T27" s="180"/>
    </row>
    <row r="28" spans="2:20" ht="22.5" customHeight="1">
      <c r="B28" s="48"/>
      <c r="C28" s="48"/>
      <c r="D28" s="48"/>
      <c r="E28" s="48"/>
      <c r="F28" s="48"/>
      <c r="G28" s="48"/>
      <c r="H28" s="48"/>
      <c r="I28" s="48"/>
      <c r="J28" s="48"/>
      <c r="K28" s="48"/>
      <c r="L28" s="48"/>
      <c r="M28" s="48"/>
      <c r="N28" s="48"/>
      <c r="O28" s="48"/>
      <c r="P28" s="48"/>
      <c r="Q28" s="48"/>
      <c r="R28" s="48"/>
      <c r="S28" s="48"/>
      <c r="T28" s="48"/>
    </row>
    <row r="29" spans="2:20" ht="16.5">
      <c r="B29" s="169" t="s">
        <v>145</v>
      </c>
    </row>
    <row r="30" spans="2:20" ht="68.25" customHeight="1">
      <c r="B30" s="180" t="s">
        <v>146</v>
      </c>
      <c r="C30" s="180"/>
      <c r="D30" s="180"/>
      <c r="E30" s="180"/>
      <c r="F30" s="180"/>
      <c r="G30" s="180"/>
      <c r="H30" s="180"/>
      <c r="I30" s="180"/>
      <c r="J30" s="180"/>
      <c r="K30" s="180"/>
      <c r="L30" s="180"/>
      <c r="M30" s="180"/>
      <c r="N30" s="180"/>
      <c r="O30" s="180"/>
      <c r="P30" s="180"/>
      <c r="Q30" s="180"/>
      <c r="R30" s="180"/>
      <c r="S30" s="180"/>
      <c r="T30" s="180"/>
    </row>
    <row r="31" spans="2:20" ht="36" customHeight="1">
      <c r="B31" s="180" t="s">
        <v>147</v>
      </c>
      <c r="C31" s="180"/>
      <c r="D31" s="180"/>
      <c r="E31" s="180"/>
      <c r="F31" s="180"/>
      <c r="G31" s="180"/>
      <c r="H31" s="180"/>
      <c r="I31" s="180"/>
      <c r="J31" s="180"/>
      <c r="K31" s="180"/>
      <c r="L31" s="180"/>
      <c r="M31" s="180"/>
      <c r="N31" s="180"/>
      <c r="O31" s="180"/>
      <c r="P31" s="180"/>
      <c r="Q31" s="180"/>
      <c r="R31" s="180"/>
      <c r="S31" s="180"/>
      <c r="T31" s="180"/>
    </row>
    <row r="32" spans="2:20" ht="18.75" customHeight="1">
      <c r="B32" s="48"/>
      <c r="C32" s="48"/>
      <c r="D32" s="48"/>
      <c r="E32" s="48"/>
      <c r="F32" s="48"/>
      <c r="G32" s="48"/>
      <c r="H32" s="48"/>
      <c r="I32" s="48"/>
      <c r="J32" s="48"/>
      <c r="K32" s="48"/>
      <c r="L32" s="48"/>
      <c r="M32" s="48"/>
      <c r="N32" s="48"/>
      <c r="O32" s="48"/>
      <c r="P32" s="48"/>
      <c r="Q32" s="48"/>
      <c r="R32" s="48"/>
      <c r="S32" s="48"/>
      <c r="T32" s="48"/>
    </row>
    <row r="33" spans="2:20" ht="16.5">
      <c r="B33" s="169" t="s">
        <v>148</v>
      </c>
    </row>
    <row r="34" spans="2:20" ht="87.75" customHeight="1">
      <c r="B34" s="180" t="s">
        <v>371</v>
      </c>
      <c r="C34" s="180"/>
      <c r="D34" s="180"/>
      <c r="E34" s="180"/>
      <c r="F34" s="180"/>
      <c r="G34" s="180"/>
      <c r="H34" s="180"/>
      <c r="I34" s="180"/>
      <c r="J34" s="180"/>
      <c r="K34" s="180"/>
      <c r="L34" s="180"/>
      <c r="M34" s="180"/>
      <c r="N34" s="180"/>
      <c r="O34" s="180"/>
      <c r="P34" s="180"/>
      <c r="Q34" s="180"/>
      <c r="R34" s="180"/>
      <c r="S34" s="180"/>
      <c r="T34" s="180"/>
    </row>
    <row r="35" spans="2:20" ht="22.5" customHeight="1">
      <c r="B35" s="48"/>
      <c r="C35" s="48"/>
      <c r="D35" s="48"/>
      <c r="E35" s="48"/>
      <c r="F35" s="48"/>
      <c r="G35" s="48"/>
      <c r="H35" s="48"/>
      <c r="I35" s="48"/>
      <c r="J35" s="48"/>
      <c r="K35" s="48"/>
      <c r="L35" s="48"/>
      <c r="M35" s="48"/>
      <c r="N35" s="48"/>
      <c r="O35" s="48"/>
      <c r="P35" s="48"/>
      <c r="Q35" s="48"/>
      <c r="R35" s="48"/>
      <c r="S35" s="48"/>
      <c r="T35" s="48"/>
    </row>
    <row r="36" spans="2:20" ht="16.5">
      <c r="B36" s="169" t="s">
        <v>149</v>
      </c>
    </row>
    <row r="37" spans="2:20" ht="51" customHeight="1">
      <c r="B37" s="180" t="s">
        <v>150</v>
      </c>
      <c r="C37" s="180"/>
      <c r="D37" s="180"/>
      <c r="E37" s="180"/>
      <c r="F37" s="180"/>
      <c r="G37" s="180"/>
      <c r="H37" s="180"/>
      <c r="I37" s="180"/>
      <c r="J37" s="180"/>
      <c r="K37" s="180"/>
      <c r="L37" s="180"/>
      <c r="M37" s="180"/>
      <c r="N37" s="180"/>
      <c r="O37" s="180"/>
      <c r="P37" s="180"/>
      <c r="Q37" s="180"/>
      <c r="R37" s="180"/>
      <c r="S37" s="180"/>
      <c r="T37" s="180"/>
    </row>
    <row r="38" spans="2:20" ht="16.5">
      <c r="B38" s="48"/>
      <c r="C38" s="48"/>
      <c r="D38" s="48"/>
      <c r="E38" s="48"/>
      <c r="F38" s="48"/>
      <c r="G38" s="48"/>
      <c r="H38" s="48"/>
      <c r="I38" s="48"/>
      <c r="J38" s="48"/>
      <c r="K38" s="48"/>
      <c r="L38" s="48"/>
      <c r="M38" s="48"/>
      <c r="N38" s="48"/>
      <c r="O38" s="48"/>
      <c r="P38" s="48"/>
      <c r="Q38" s="48"/>
      <c r="R38" s="48"/>
      <c r="S38" s="48"/>
      <c r="T38" s="48"/>
    </row>
    <row r="39" spans="2:20" ht="16.5">
      <c r="B39" s="169" t="s">
        <v>333</v>
      </c>
    </row>
    <row r="40" spans="2:20" ht="41.25" customHeight="1">
      <c r="B40" s="180" t="s">
        <v>144</v>
      </c>
      <c r="C40" s="180"/>
      <c r="D40" s="180"/>
      <c r="E40" s="180"/>
      <c r="F40" s="180"/>
      <c r="G40" s="180"/>
      <c r="H40" s="180"/>
      <c r="I40" s="180"/>
      <c r="J40" s="180"/>
      <c r="K40" s="180"/>
      <c r="L40" s="180"/>
      <c r="M40" s="180"/>
      <c r="N40" s="180"/>
      <c r="O40" s="180"/>
      <c r="P40" s="180"/>
      <c r="Q40" s="180"/>
      <c r="R40" s="180"/>
      <c r="S40" s="180"/>
      <c r="T40" s="180"/>
    </row>
    <row r="41" spans="2:20" ht="24" customHeight="1">
      <c r="B41" s="48"/>
      <c r="C41" s="48"/>
      <c r="D41" s="48"/>
      <c r="E41" s="48"/>
      <c r="F41" s="48"/>
      <c r="G41" s="48"/>
      <c r="H41" s="48"/>
      <c r="I41" s="48"/>
      <c r="J41" s="48"/>
      <c r="K41" s="48"/>
      <c r="L41" s="48"/>
      <c r="M41" s="48"/>
      <c r="N41" s="48"/>
      <c r="O41" s="48"/>
      <c r="P41" s="48"/>
      <c r="Q41" s="48"/>
      <c r="R41" s="48"/>
      <c r="S41" s="48"/>
      <c r="T41" s="48"/>
    </row>
    <row r="42" spans="2:20" ht="16.5">
      <c r="B42" s="169" t="s">
        <v>370</v>
      </c>
    </row>
    <row r="43" spans="2:20" ht="64.5" customHeight="1">
      <c r="B43" s="180" t="s">
        <v>151</v>
      </c>
      <c r="C43" s="180"/>
      <c r="D43" s="180"/>
      <c r="E43" s="180"/>
      <c r="F43" s="180"/>
      <c r="G43" s="180"/>
      <c r="H43" s="180"/>
      <c r="I43" s="180"/>
      <c r="J43" s="180"/>
      <c r="K43" s="180"/>
      <c r="L43" s="180"/>
      <c r="M43" s="180"/>
      <c r="N43" s="180"/>
      <c r="O43" s="180"/>
      <c r="P43" s="180"/>
      <c r="Q43" s="180"/>
      <c r="R43" s="180"/>
      <c r="S43" s="180"/>
      <c r="T43" s="180"/>
    </row>
    <row r="44" spans="2:20" ht="16.5">
      <c r="B44" s="13" t="s">
        <v>152</v>
      </c>
    </row>
    <row r="45" spans="2:20" ht="16.5">
      <c r="B45" s="13" t="s">
        <v>153</v>
      </c>
    </row>
    <row r="46" spans="2:20" ht="16.5">
      <c r="B46" s="13" t="s">
        <v>154</v>
      </c>
    </row>
    <row r="47" spans="2:20" ht="16.5">
      <c r="B47" s="13" t="s">
        <v>155</v>
      </c>
    </row>
    <row r="48" spans="2:20" ht="16.5">
      <c r="B48" s="13" t="s">
        <v>156</v>
      </c>
    </row>
    <row r="49" spans="2:20" ht="16.5">
      <c r="B49" s="13" t="s">
        <v>157</v>
      </c>
    </row>
    <row r="50" spans="2:20" ht="16.5">
      <c r="B50" s="13" t="s">
        <v>158</v>
      </c>
    </row>
    <row r="51" spans="2:20" ht="37.5" customHeight="1">
      <c r="B51" s="180" t="s">
        <v>159</v>
      </c>
      <c r="C51" s="180"/>
      <c r="D51" s="180"/>
      <c r="E51" s="180"/>
      <c r="F51" s="180"/>
      <c r="G51" s="180"/>
      <c r="H51" s="180"/>
      <c r="I51" s="180"/>
      <c r="J51" s="180"/>
      <c r="K51" s="180"/>
      <c r="L51" s="180"/>
      <c r="M51" s="180"/>
      <c r="N51" s="180"/>
      <c r="O51" s="180"/>
      <c r="P51" s="180"/>
      <c r="Q51" s="180"/>
      <c r="R51" s="180"/>
      <c r="S51" s="180"/>
      <c r="T51" s="180"/>
    </row>
    <row r="52" spans="2:20" ht="23.25" customHeight="1">
      <c r="B52" s="48"/>
      <c r="C52" s="48"/>
      <c r="D52" s="48"/>
      <c r="E52" s="48"/>
      <c r="F52" s="48"/>
      <c r="G52" s="48"/>
      <c r="H52" s="48"/>
      <c r="I52" s="48"/>
      <c r="J52" s="48"/>
      <c r="K52" s="48"/>
      <c r="L52" s="48"/>
      <c r="M52" s="48"/>
      <c r="N52" s="48"/>
      <c r="O52" s="48"/>
      <c r="P52" s="48"/>
      <c r="Q52" s="48"/>
      <c r="R52" s="48"/>
      <c r="S52" s="48"/>
      <c r="T52" s="48"/>
    </row>
    <row r="53" spans="2:20" ht="50.25" customHeight="1">
      <c r="B53" s="180" t="s">
        <v>160</v>
      </c>
      <c r="C53" s="180"/>
      <c r="D53" s="180"/>
      <c r="E53" s="180"/>
      <c r="F53" s="180"/>
      <c r="G53" s="180"/>
      <c r="H53" s="180"/>
      <c r="I53" s="180"/>
      <c r="J53" s="180"/>
      <c r="K53" s="180"/>
      <c r="L53" s="180"/>
      <c r="M53" s="180"/>
      <c r="N53" s="180"/>
      <c r="O53" s="180"/>
      <c r="P53" s="180"/>
      <c r="Q53" s="180"/>
      <c r="R53" s="180"/>
      <c r="S53" s="180"/>
      <c r="T53" s="180"/>
    </row>
    <row r="54" spans="2:20" ht="23.25" customHeight="1">
      <c r="B54" s="48"/>
      <c r="C54" s="48"/>
      <c r="D54" s="48"/>
      <c r="E54" s="48"/>
      <c r="F54" s="48"/>
      <c r="G54" s="48"/>
      <c r="H54" s="48"/>
      <c r="I54" s="48"/>
      <c r="J54" s="48"/>
      <c r="K54" s="48"/>
      <c r="L54" s="48"/>
      <c r="M54" s="48"/>
      <c r="N54" s="48"/>
      <c r="O54" s="48"/>
      <c r="P54" s="48"/>
      <c r="Q54" s="48"/>
      <c r="R54" s="48"/>
      <c r="S54" s="48"/>
      <c r="T54" s="48"/>
    </row>
    <row r="55" spans="2:20" ht="87.75" customHeight="1">
      <c r="B55" s="180" t="s">
        <v>161</v>
      </c>
      <c r="C55" s="180"/>
      <c r="D55" s="180"/>
      <c r="E55" s="180"/>
      <c r="F55" s="180"/>
      <c r="G55" s="180"/>
      <c r="H55" s="180"/>
      <c r="I55" s="180"/>
      <c r="J55" s="180"/>
      <c r="K55" s="180"/>
      <c r="L55" s="180"/>
      <c r="M55" s="180"/>
      <c r="N55" s="180"/>
      <c r="O55" s="180"/>
      <c r="P55" s="180"/>
      <c r="Q55" s="180"/>
      <c r="R55" s="180"/>
      <c r="S55" s="180"/>
      <c r="T55" s="180"/>
    </row>
    <row r="56" spans="2:20" ht="16.5">
      <c r="B56" s="13" t="s">
        <v>162</v>
      </c>
    </row>
    <row r="57" spans="2:20" ht="16.5">
      <c r="B57" s="13" t="s">
        <v>163</v>
      </c>
    </row>
    <row r="58" spans="2:20" ht="16.5">
      <c r="B58" s="13" t="s">
        <v>164</v>
      </c>
    </row>
    <row r="59" spans="2:20" ht="16.5">
      <c r="B59" s="13" t="s">
        <v>165</v>
      </c>
    </row>
    <row r="60" spans="2:20" ht="16.5">
      <c r="B60" s="13" t="s">
        <v>166</v>
      </c>
    </row>
    <row r="61" spans="2:20" ht="16.5">
      <c r="B61" s="13" t="s">
        <v>167</v>
      </c>
    </row>
    <row r="62" spans="2:20" ht="16.5">
      <c r="B62" s="13" t="s">
        <v>168</v>
      </c>
    </row>
  </sheetData>
  <mergeCells count="15">
    <mergeCell ref="B51:T51"/>
    <mergeCell ref="B53:T53"/>
    <mergeCell ref="B55:T55"/>
    <mergeCell ref="B30:T30"/>
    <mergeCell ref="B31:T31"/>
    <mergeCell ref="B34:T34"/>
    <mergeCell ref="B37:T37"/>
    <mergeCell ref="B43:T43"/>
    <mergeCell ref="B27:T27"/>
    <mergeCell ref="B40:T40"/>
    <mergeCell ref="B7:T7"/>
    <mergeCell ref="B12:T12"/>
    <mergeCell ref="B19:T19"/>
    <mergeCell ref="B22:T22"/>
    <mergeCell ref="B26:T2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Index </vt:lpstr>
      <vt:lpstr>Committees</vt:lpstr>
      <vt:lpstr>Appendix A</vt:lpstr>
      <vt:lpstr>Appendix B</vt:lpstr>
      <vt:lpstr>Appendix C</vt:lpstr>
      <vt:lpstr>Appendix D</vt:lpstr>
      <vt:lpstr>Appendix D1</vt:lpstr>
      <vt:lpstr>Appendix E</vt:lpstr>
      <vt:lpstr>Appendix F</vt:lpstr>
      <vt:lpstr>Appendix G</vt:lpstr>
      <vt:lpstr>Appendix H</vt:lpstr>
      <vt:lpstr>Appendix I</vt:lpstr>
      <vt:lpstr>Appendix J</vt:lpstr>
      <vt:lpstr>Appendix K</vt:lpstr>
      <vt:lpstr>Appendix L</vt:lpstr>
      <vt:lpstr>'Index '!_Toc491684752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2018-01-22T18:59:25Z</dcterms:modified>
</cp:coreProperties>
</file>